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F419DBDA-149C-4A46-B91A-2460627D8658}" xr6:coauthVersionLast="47" xr6:coauthVersionMax="47" xr10:uidLastSave="{00000000-0000-0000-0000-000000000000}"/>
  <bookViews>
    <workbookView xWindow="-108" yWindow="-108" windowWidth="30936" windowHeight="12456" firstSheet="3" activeTab="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definedNames>
    <definedName name="_xlnm.Print_Titles" localSheetId="6">'POSEBNI DIO'!$5:$5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7" l="1"/>
  <c r="I46" i="7"/>
  <c r="I35" i="7"/>
  <c r="I39" i="7"/>
  <c r="G9" i="7"/>
  <c r="H9" i="7"/>
  <c r="H11" i="7"/>
  <c r="H12" i="7"/>
  <c r="H15" i="7"/>
  <c r="H16" i="7"/>
  <c r="H20" i="7"/>
  <c r="H21" i="7"/>
  <c r="H22" i="7"/>
  <c r="H24" i="7"/>
  <c r="H25" i="7"/>
  <c r="H26" i="7"/>
  <c r="H27" i="7"/>
  <c r="H28" i="7"/>
  <c r="H31" i="7"/>
  <c r="H32" i="7"/>
  <c r="I32" i="7" s="1"/>
  <c r="H33" i="7"/>
  <c r="I33" i="7" s="1"/>
  <c r="H35" i="7"/>
  <c r="H34" i="7" s="1"/>
  <c r="I34" i="7" s="1"/>
  <c r="H37" i="7"/>
  <c r="I37" i="7" s="1"/>
  <c r="H38" i="7"/>
  <c r="I38" i="7" s="1"/>
  <c r="H39" i="7"/>
  <c r="H41" i="7"/>
  <c r="H42" i="7"/>
  <c r="I42" i="7" s="1"/>
  <c r="H43" i="7"/>
  <c r="I43" i="7" s="1"/>
  <c r="H45" i="7"/>
  <c r="I45" i="7" s="1"/>
  <c r="H46" i="7"/>
  <c r="H47" i="7"/>
  <c r="I47" i="7" s="1"/>
  <c r="H49" i="7"/>
  <c r="H52" i="7"/>
  <c r="H51" i="7" s="1"/>
  <c r="H54" i="7"/>
  <c r="H57" i="7"/>
  <c r="H56" i="7" s="1"/>
  <c r="H55" i="7" s="1"/>
  <c r="H60" i="7"/>
  <c r="H61" i="7"/>
  <c r="H62" i="7"/>
  <c r="G59" i="7"/>
  <c r="J28" i="10"/>
  <c r="I28" i="10"/>
  <c r="J14" i="10"/>
  <c r="I14" i="10"/>
  <c r="H11" i="10"/>
  <c r="G11" i="10"/>
  <c r="I8" i="10"/>
  <c r="J8" i="10"/>
  <c r="H8" i="10"/>
  <c r="G8" i="10"/>
  <c r="H40" i="7" l="1"/>
  <c r="I40" i="7" s="1"/>
  <c r="I52" i="7"/>
  <c r="H59" i="7"/>
  <c r="H44" i="7"/>
  <c r="I44" i="7" s="1"/>
  <c r="H36" i="7"/>
  <c r="I36" i="7" s="1"/>
  <c r="H30" i="7"/>
  <c r="H23" i="7"/>
  <c r="H48" i="7"/>
  <c r="I48" i="7" s="1"/>
  <c r="E44" i="8"/>
  <c r="F44" i="8" s="1"/>
  <c r="E40" i="8"/>
  <c r="F40" i="8" s="1"/>
  <c r="D35" i="8"/>
  <c r="E35" i="8"/>
  <c r="F35" i="8"/>
  <c r="C35" i="8"/>
  <c r="E36" i="8"/>
  <c r="F36" i="8" s="1"/>
  <c r="F18" i="8"/>
  <c r="E18" i="8"/>
  <c r="F17" i="8"/>
  <c r="E17" i="8"/>
  <c r="C13" i="8"/>
  <c r="F14" i="8"/>
  <c r="F13" i="8" s="1"/>
  <c r="E14" i="8"/>
  <c r="E13" i="8" s="1"/>
  <c r="D13" i="8"/>
  <c r="H11" i="3"/>
  <c r="H10" i="3" s="1"/>
  <c r="H15" i="3"/>
  <c r="G10" i="3"/>
  <c r="G11" i="3"/>
  <c r="F11" i="3"/>
  <c r="E10" i="3"/>
  <c r="E11" i="3"/>
  <c r="H29" i="7" l="1"/>
  <c r="H66" i="11"/>
  <c r="G65" i="11"/>
  <c r="F65" i="11"/>
  <c r="E65" i="11"/>
  <c r="H62" i="11"/>
  <c r="I62" i="11" s="1"/>
  <c r="H61" i="11"/>
  <c r="I61" i="11" s="1"/>
  <c r="I59" i="11" s="1"/>
  <c r="I60" i="11"/>
  <c r="H60" i="11"/>
  <c r="H59" i="11"/>
  <c r="I57" i="11"/>
  <c r="H57" i="11"/>
  <c r="I56" i="11"/>
  <c r="H56" i="11"/>
  <c r="H55" i="11" s="1"/>
  <c r="G56" i="11"/>
  <c r="G55" i="11" s="1"/>
  <c r="F56" i="11"/>
  <c r="E56" i="11"/>
  <c r="I55" i="11"/>
  <c r="F55" i="11"/>
  <c r="E55" i="11"/>
  <c r="H54" i="11"/>
  <c r="G53" i="11"/>
  <c r="F53" i="11"/>
  <c r="E53" i="11"/>
  <c r="I52" i="11"/>
  <c r="H52" i="11"/>
  <c r="I51" i="11"/>
  <c r="H51" i="11"/>
  <c r="G51" i="11"/>
  <c r="F51" i="11"/>
  <c r="E51" i="11"/>
  <c r="I49" i="11"/>
  <c r="I48" i="11" s="1"/>
  <c r="H49" i="11"/>
  <c r="H48" i="11" s="1"/>
  <c r="G49" i="11"/>
  <c r="F49" i="11"/>
  <c r="E49" i="11"/>
  <c r="E48" i="11" s="1"/>
  <c r="G48" i="11"/>
  <c r="F48" i="11"/>
  <c r="H47" i="11"/>
  <c r="H46" i="11"/>
  <c r="H45" i="11"/>
  <c r="H44" i="11" s="1"/>
  <c r="I44" i="11"/>
  <c r="G44" i="11"/>
  <c r="F44" i="11"/>
  <c r="E44" i="11"/>
  <c r="H43" i="11"/>
  <c r="I43" i="11" s="1"/>
  <c r="I42" i="11"/>
  <c r="H42" i="11"/>
  <c r="H41" i="11"/>
  <c r="H40" i="11" s="1"/>
  <c r="G40" i="11"/>
  <c r="F40" i="11"/>
  <c r="E40" i="11"/>
  <c r="I39" i="11"/>
  <c r="H39" i="11"/>
  <c r="H38" i="11"/>
  <c r="I38" i="11" s="1"/>
  <c r="I36" i="11" s="1"/>
  <c r="I37" i="11"/>
  <c r="H37" i="11"/>
  <c r="H36" i="11"/>
  <c r="G36" i="11"/>
  <c r="F36" i="11"/>
  <c r="E36" i="11"/>
  <c r="I35" i="11"/>
  <c r="I34" i="11" s="1"/>
  <c r="H35" i="11"/>
  <c r="H34" i="11"/>
  <c r="G34" i="11"/>
  <c r="F34" i="11"/>
  <c r="E34" i="11"/>
  <c r="H33" i="11"/>
  <c r="I33" i="11" s="1"/>
  <c r="I32" i="11"/>
  <c r="H32" i="11"/>
  <c r="H31" i="11"/>
  <c r="H30" i="11" s="1"/>
  <c r="H29" i="11" s="1"/>
  <c r="G30" i="11"/>
  <c r="F30" i="11"/>
  <c r="F29" i="11" s="1"/>
  <c r="E30" i="11"/>
  <c r="E29" i="11" s="1"/>
  <c r="G29" i="11"/>
  <c r="H28" i="11"/>
  <c r="I28" i="11" s="1"/>
  <c r="I27" i="11"/>
  <c r="H27" i="11"/>
  <c r="H26" i="11"/>
  <c r="I26" i="11" s="1"/>
  <c r="I25" i="11"/>
  <c r="H25" i="11"/>
  <c r="H24" i="11"/>
  <c r="H23" i="11" s="1"/>
  <c r="G23" i="11"/>
  <c r="F23" i="11"/>
  <c r="E23" i="11"/>
  <c r="H22" i="11"/>
  <c r="I22" i="11" s="1"/>
  <c r="I21" i="11"/>
  <c r="H21" i="11"/>
  <c r="H20" i="11"/>
  <c r="I20" i="11" s="1"/>
  <c r="I19" i="11"/>
  <c r="H19" i="11"/>
  <c r="H18" i="11" s="1"/>
  <c r="H17" i="11" s="1"/>
  <c r="G19" i="11"/>
  <c r="F19" i="11"/>
  <c r="E19" i="11"/>
  <c r="E18" i="11" s="1"/>
  <c r="E17" i="11" s="1"/>
  <c r="G18" i="11"/>
  <c r="F18" i="11"/>
  <c r="F17" i="11" s="1"/>
  <c r="G17" i="11"/>
  <c r="H16" i="11"/>
  <c r="I16" i="11" s="1"/>
  <c r="I15" i="11"/>
  <c r="H15" i="11"/>
  <c r="H14" i="11"/>
  <c r="H13" i="11" s="1"/>
  <c r="G14" i="11"/>
  <c r="F14" i="11"/>
  <c r="E14" i="11"/>
  <c r="G13" i="11"/>
  <c r="F13" i="11"/>
  <c r="E13" i="11"/>
  <c r="H12" i="11"/>
  <c r="I12" i="11" s="1"/>
  <c r="H11" i="11"/>
  <c r="I11" i="11" s="1"/>
  <c r="I9" i="11"/>
  <c r="F9" i="11"/>
  <c r="F8" i="11" s="1"/>
  <c r="E9" i="11"/>
  <c r="E8" i="11" s="1"/>
  <c r="G8" i="11"/>
  <c r="F19" i="8"/>
  <c r="F41" i="8"/>
  <c r="E39" i="8"/>
  <c r="F39" i="8" s="1"/>
  <c r="E38" i="8"/>
  <c r="F38" i="8" s="1"/>
  <c r="I14" i="11" l="1"/>
  <c r="I13" i="11" s="1"/>
  <c r="I24" i="11"/>
  <c r="I23" i="11" s="1"/>
  <c r="I18" i="11" s="1"/>
  <c r="I17" i="11" s="1"/>
  <c r="I31" i="11"/>
  <c r="I30" i="11" s="1"/>
  <c r="I29" i="11" s="1"/>
  <c r="I41" i="11"/>
  <c r="I40" i="11" s="1"/>
  <c r="D10" i="5"/>
  <c r="E10" i="5" s="1"/>
  <c r="F10" i="5" s="1"/>
  <c r="C10" i="5"/>
  <c r="E13" i="5"/>
  <c r="F13" i="5" s="1"/>
  <c r="G30" i="7"/>
  <c r="G53" i="7"/>
  <c r="F53" i="7"/>
  <c r="E53" i="7"/>
  <c r="G36" i="7"/>
  <c r="E9" i="7"/>
  <c r="I20" i="7"/>
  <c r="I21" i="7"/>
  <c r="I22" i="7"/>
  <c r="I15" i="7"/>
  <c r="I16" i="7"/>
  <c r="I25" i="7"/>
  <c r="I26" i="7"/>
  <c r="I27" i="7"/>
  <c r="I28" i="7"/>
  <c r="I24" i="7"/>
  <c r="I31" i="7"/>
  <c r="I61" i="7"/>
  <c r="I62" i="7"/>
  <c r="I60" i="7"/>
  <c r="I12" i="7"/>
  <c r="I11" i="7"/>
  <c r="H25" i="3"/>
  <c r="G25" i="3"/>
  <c r="E25" i="3"/>
  <c r="F25" i="3"/>
  <c r="H30" i="3"/>
  <c r="H31" i="3"/>
  <c r="G30" i="3"/>
  <c r="G31" i="3"/>
  <c r="H27" i="3"/>
  <c r="H28" i="3"/>
  <c r="H29" i="3"/>
  <c r="G27" i="3"/>
  <c r="G28" i="3"/>
  <c r="G29" i="3"/>
  <c r="H26" i="3"/>
  <c r="G26" i="3"/>
  <c r="I13" i="10"/>
  <c r="J13" i="10" s="1"/>
  <c r="I12" i="10"/>
  <c r="J12" i="10" s="1"/>
  <c r="F10" i="3"/>
  <c r="D11" i="3"/>
  <c r="C31" i="8"/>
  <c r="E41" i="8"/>
  <c r="D41" i="8"/>
  <c r="C41" i="8"/>
  <c r="B41" i="8"/>
  <c r="E37" i="8"/>
  <c r="F37" i="8" s="1"/>
  <c r="F31" i="8" s="1"/>
  <c r="D37" i="8"/>
  <c r="C37" i="8"/>
  <c r="B37" i="8"/>
  <c r="F15" i="8"/>
  <c r="D19" i="8"/>
  <c r="E19" i="8"/>
  <c r="C19" i="8"/>
  <c r="C15" i="8"/>
  <c r="D15" i="8"/>
  <c r="E15" i="8"/>
  <c r="B15" i="8"/>
  <c r="B19" i="8"/>
  <c r="I59" i="7" l="1"/>
  <c r="I23" i="7"/>
  <c r="I30" i="7"/>
  <c r="D31" i="8"/>
  <c r="E31" i="8"/>
  <c r="F10" i="8"/>
  <c r="D10" i="8"/>
  <c r="C10" i="8"/>
  <c r="E10" i="8"/>
  <c r="B10" i="8"/>
  <c r="G56" i="7" l="1"/>
  <c r="G55" i="7" s="1"/>
  <c r="F56" i="7"/>
  <c r="F55" i="7" s="1"/>
  <c r="E56" i="7"/>
  <c r="E55" i="7" s="1"/>
  <c r="G51" i="7"/>
  <c r="F51" i="7"/>
  <c r="E51" i="7"/>
  <c r="I49" i="7"/>
  <c r="G49" i="7"/>
  <c r="F49" i="7"/>
  <c r="E49" i="7"/>
  <c r="G44" i="7"/>
  <c r="F44" i="7"/>
  <c r="E44" i="7"/>
  <c r="I41" i="7"/>
  <c r="G40" i="7"/>
  <c r="F40" i="7"/>
  <c r="E40" i="7"/>
  <c r="F36" i="7"/>
  <c r="E36" i="7"/>
  <c r="G34" i="7"/>
  <c r="F34" i="7"/>
  <c r="F30" i="7"/>
  <c r="E30" i="7"/>
  <c r="G23" i="7"/>
  <c r="F23" i="7"/>
  <c r="E23" i="7"/>
  <c r="G19" i="7"/>
  <c r="F19" i="7"/>
  <c r="E19" i="7"/>
  <c r="G14" i="7"/>
  <c r="H14" i="7" s="1"/>
  <c r="H13" i="7" s="1"/>
  <c r="H8" i="7" s="1"/>
  <c r="F14" i="7"/>
  <c r="F13" i="7" s="1"/>
  <c r="E14" i="7"/>
  <c r="E13" i="7" s="1"/>
  <c r="E8" i="7" s="1"/>
  <c r="I9" i="7"/>
  <c r="F9" i="7"/>
  <c r="F8" i="7" l="1"/>
  <c r="H19" i="7"/>
  <c r="H18" i="7" s="1"/>
  <c r="H17" i="7" s="1"/>
  <c r="H7" i="7"/>
  <c r="F18" i="7"/>
  <c r="G13" i="7"/>
  <c r="G8" i="7" s="1"/>
  <c r="G18" i="7"/>
  <c r="G48" i="7"/>
  <c r="G29" i="7" s="1"/>
  <c r="F48" i="7"/>
  <c r="F29" i="7" s="1"/>
  <c r="F17" i="7" s="1"/>
  <c r="F7" i="7" s="1"/>
  <c r="I51" i="7"/>
  <c r="I57" i="7"/>
  <c r="I56" i="7" s="1"/>
  <c r="I55" i="7" s="1"/>
  <c r="I19" i="7" l="1"/>
  <c r="I18" i="7" s="1"/>
  <c r="I29" i="7"/>
  <c r="G17" i="7"/>
  <c r="G7" i="7" s="1"/>
  <c r="I14" i="7"/>
  <c r="I13" i="7" s="1"/>
  <c r="I8" i="7" s="1"/>
  <c r="E7" i="7"/>
  <c r="I17" i="7" l="1"/>
  <c r="I7" i="7" s="1"/>
  <c r="G14" i="10"/>
  <c r="G34" i="10"/>
  <c r="G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4" i="10"/>
  <c r="F11" i="10"/>
  <c r="F8" i="10"/>
  <c r="G22" i="10" l="1"/>
  <c r="I22" i="10"/>
  <c r="F14" i="10"/>
  <c r="J22" i="10"/>
  <c r="H22" i="10"/>
</calcChain>
</file>

<file path=xl/sharedStrings.xml><?xml version="1.0" encoding="utf-8"?>
<sst xmlns="http://schemas.openxmlformats.org/spreadsheetml/2006/main" count="345" uniqueCount="154">
  <si>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</si>
  <si>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</si>
  <si>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</si>
  <si>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</si>
  <si>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</si>
  <si>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</si>
  <si>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</si>
  <si>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</si>
  <si>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</si>
  <si>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</si>
  <si>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</si>
  <si>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</si>
  <si>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</si>
  <si>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</si>
  <si>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</si>
  <si>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</si>
  <si>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</si>
  <si>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</si>
  <si>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</si>
  <si>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</si>
  <si>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</si>
  <si>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</si>
  <si>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</si>
  <si>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</si>
  <si>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</si>
  <si>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</si>
  <si>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</si>
  <si>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</si>
  <si>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</si>
  <si>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</si>
  <si>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</si>
  <si>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</si>
  <si>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</si>
  <si>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</si>
  <si>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</si>
  <si>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</si>
  <si>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</si>
  <si>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</si>
  <si>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</si>
  <si>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</si>
  <si>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</si>
  <si>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</si>
  <si>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</si>
  <si>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</si>
  <si>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</si>
  <si>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</si>
  <si>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</si>
  <si>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</si>
  <si>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</si>
  <si>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</si>
  <si>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</si>
  <si>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</si>
  <si>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</si>
  <si>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</si>
  <si>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</si>
  <si>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</si>
  <si>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</si>
  <si>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</si>
  <si>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</si>
  <si>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</si>
  <si>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</si>
  <si>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</si>
  <si>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</si>
  <si>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</si>
  <si>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</si>
  <si>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</si>
  <si>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</si>
  <si>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</si>
  <si>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</si>
  <si>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</si>
  <si>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</si>
  <si>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</si>
  <si>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</si>
  <si>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</si>
  <si>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</si>
  <si>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ERASMUS</t>
  </si>
  <si>
    <t>Namjenski prihod</t>
  </si>
  <si>
    <t>Vlastiti prihodi-korisnici</t>
  </si>
  <si>
    <t>Bankarske i financ usl</t>
  </si>
  <si>
    <t>Ostali rashodi</t>
  </si>
  <si>
    <t>18379-</t>
  </si>
  <si>
    <t>POMORSKA ŠKOLA ZADAR</t>
  </si>
  <si>
    <t>SREDNJOŠKOLSKO OBRAZOVANJE</t>
  </si>
  <si>
    <t>A2204-01</t>
  </si>
  <si>
    <t>Djelatnost srednjih škola</t>
  </si>
  <si>
    <t>JLS-DEC</t>
  </si>
  <si>
    <t>Materijalni rashodi poslovanja</t>
  </si>
  <si>
    <t>Financijski rashodi poslovanja</t>
  </si>
  <si>
    <t>A2204-07</t>
  </si>
  <si>
    <t>Administracija i upravljanje</t>
  </si>
  <si>
    <t>Državni proračun</t>
  </si>
  <si>
    <t>SREDNJO OBRAZO-Iznad standarda</t>
  </si>
  <si>
    <t>A2205-10</t>
  </si>
  <si>
    <t>Posredovanje pri zapošljavanju učenika</t>
  </si>
  <si>
    <t>vlastiti prihod</t>
  </si>
  <si>
    <t>Materijalni ras</t>
  </si>
  <si>
    <t>Rashodi za nabavu dugotrajne imovine</t>
  </si>
  <si>
    <t xml:space="preserve">VIŠAK PRIHODA </t>
  </si>
  <si>
    <t>Rash za nabavu dugotrajne imovine</t>
  </si>
  <si>
    <t>Plaće po sudskim presudama</t>
  </si>
  <si>
    <t>A2205-12</t>
  </si>
  <si>
    <t>Podizanje kvalitete i standarda u školstvu</t>
  </si>
  <si>
    <t>VLASTITI PRIHOD</t>
  </si>
  <si>
    <t>Materijalni rash</t>
  </si>
  <si>
    <t>Rash za nabav dugovtr imovine</t>
  </si>
  <si>
    <t>Prihod za posebne namjene</t>
  </si>
  <si>
    <t>Materijalni rashod</t>
  </si>
  <si>
    <t>rash za nabavu dugotrajne imovine</t>
  </si>
  <si>
    <t>MZO-Plaće</t>
  </si>
  <si>
    <t>Naknada čl povjerenstva</t>
  </si>
  <si>
    <t>knige u knjižnici</t>
  </si>
  <si>
    <t>Knjige</t>
  </si>
  <si>
    <t>Opći prihodi i primici</t>
  </si>
  <si>
    <t>030-05-00-2205-22</t>
  </si>
  <si>
    <t>Natjecanja i smotre u SŠ</t>
  </si>
  <si>
    <t>Naknad čl povjerenstva</t>
  </si>
  <si>
    <t>Projekt e-škole</t>
  </si>
  <si>
    <t>Intelektualne usl</t>
  </si>
  <si>
    <t>030-05-00-2205-37</t>
  </si>
  <si>
    <t>Zalihe mens hig potrebština</t>
  </si>
  <si>
    <t>pomoći iz inozemstva</t>
  </si>
  <si>
    <t>030-05-00-4307-55</t>
  </si>
  <si>
    <t>Projekt ERASMUS KA122-VET-000223463</t>
  </si>
  <si>
    <t>DNEVNICE</t>
  </si>
  <si>
    <t>OSTALE USL</t>
  </si>
  <si>
    <t>OSTALI NESPOM RAS</t>
  </si>
  <si>
    <t>5105-MMPV</t>
  </si>
  <si>
    <t>MIN MORA,PROM I VEZA</t>
  </si>
  <si>
    <t>FINANCIJSKI PLAN PRORAČUNSKOG KORISNIKA JEDINICE LOKALNE I PODRUČNE (REGIONALNE) SAMOUPRAVE 
ZA 2026. I PROJEKCIJA ZA 2027. i 2028. GODINU</t>
  </si>
  <si>
    <t>Mater za hig potrepštine</t>
  </si>
  <si>
    <t>3-vlastiti prihod korisnici</t>
  </si>
  <si>
    <t>31-vlastiti prihod korisnici</t>
  </si>
  <si>
    <t xml:space="preserve"> 41 namjenski prihod</t>
  </si>
  <si>
    <t>42035-Višak prihoda</t>
  </si>
  <si>
    <t>451-F.P. i dod udio u por na dohodak</t>
  </si>
  <si>
    <t>51036-MZO-PLAĆE</t>
  </si>
  <si>
    <t>51037-MZO-knjige</t>
  </si>
  <si>
    <t>5105-MMPV Oprema</t>
  </si>
  <si>
    <t xml:space="preserve">  31 Vlastiti prihodi-rashodi korisnici</t>
  </si>
  <si>
    <t>4-rashod za posebne namjene(sufinanciranje)</t>
  </si>
  <si>
    <t>451-F.P. I dod udio u PDV-u</t>
  </si>
  <si>
    <t xml:space="preserve">540270-Projekt Erasmus </t>
  </si>
  <si>
    <t>511904-MRMSOS</t>
  </si>
  <si>
    <t>41-Prih/rash za pos. namjene</t>
  </si>
  <si>
    <t>5103-MZO-nakn čl povjeren.</t>
  </si>
  <si>
    <t>MMPI-dodatna ulag na postr i opremi</t>
  </si>
  <si>
    <t>N871</t>
  </si>
  <si>
    <t>N881</t>
  </si>
  <si>
    <t>N891</t>
  </si>
  <si>
    <t>ostali nesp rashodi</t>
  </si>
  <si>
    <t>09 Obrazovanje</t>
  </si>
  <si>
    <t>092 Srednjoškolsko obrazovanje</t>
  </si>
  <si>
    <t>096 Dodatne usluge u obrazovanju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</si>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</sst>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_-* #,##0.00\ _k_n_-;\-* #,##0.00\ _k_n_-;_-* &quot;-&quot;??\ _k_n_-;_-@_-"/>
    <numFmt numFmtId="166" formatCode="#,##0.00\ _k_n;[Red]#,##0.00\ _k_n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bad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5" fontId="6" fillId="3" borderId="3" xfId="0" applyNumberFormat="1" applyFont="1" applyFill="1" applyBorder="1"/>
    <xf numFmtId="165" fontId="6" fillId="0" borderId="3" xfId="0" applyNumberFormat="1" applyFont="1" applyBorder="1"/>
    <xf numFmtId="165" fontId="6" fillId="0" borderId="4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 wrapText="1"/>
    </xf>
    <xf numFmtId="165" fontId="6" fillId="2" borderId="4" xfId="0" applyNumberFormat="1" applyFont="1" applyFill="1" applyBorder="1" applyAlignment="1">
      <alignment horizontal="right"/>
    </xf>
    <xf numFmtId="165" fontId="0" fillId="0" borderId="0" xfId="0" applyNumberFormat="1"/>
    <xf numFmtId="4" fontId="3" fillId="2" borderId="6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10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/>
    </xf>
    <xf numFmtId="4" fontId="22" fillId="6" borderId="3" xfId="0" applyNumberFormat="1" applyFont="1" applyFill="1" applyBorder="1" applyAlignment="1">
      <alignment horizontal="left" vertical="center" wrapText="1"/>
    </xf>
    <xf numFmtId="4" fontId="3" fillId="6" borderId="3" xfId="0" applyNumberFormat="1" applyFont="1" applyFill="1" applyBorder="1" applyAlignment="1">
      <alignment horizontal="right"/>
    </xf>
    <xf numFmtId="0" fontId="23" fillId="2" borderId="10" xfId="0" applyFont="1" applyFill="1" applyBorder="1" applyAlignment="1">
      <alignment vertical="center" wrapText="1"/>
    </xf>
    <xf numFmtId="0" fontId="23" fillId="2" borderId="3" xfId="0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4" fontId="5" fillId="6" borderId="3" xfId="0" applyNumberFormat="1" applyFont="1" applyFill="1" applyBorder="1" applyAlignment="1">
      <alignment horizontal="right"/>
    </xf>
    <xf numFmtId="0" fontId="6" fillId="6" borderId="10" xfId="0" applyFont="1" applyFill="1" applyBorder="1" applyAlignment="1">
      <alignment vertical="center" wrapText="1"/>
    </xf>
    <xf numFmtId="0" fontId="6" fillId="6" borderId="3" xfId="0" applyFont="1" applyFill="1" applyBorder="1" applyAlignment="1">
      <alignment vertical="center" wrapText="1"/>
    </xf>
    <xf numFmtId="4" fontId="6" fillId="6" borderId="3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24" fillId="6" borderId="10" xfId="0" applyFont="1" applyFill="1" applyBorder="1" applyAlignment="1">
      <alignment horizontal="left" vertical="center" wrapText="1"/>
    </xf>
    <xf numFmtId="0" fontId="25" fillId="6" borderId="3" xfId="0" applyFont="1" applyFill="1" applyBorder="1" applyAlignment="1">
      <alignment vertical="center" wrapText="1"/>
    </xf>
    <xf numFmtId="4" fontId="26" fillId="6" borderId="3" xfId="0" applyNumberFormat="1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3" xfId="0" applyBorder="1"/>
    <xf numFmtId="4" fontId="0" fillId="0" borderId="3" xfId="0" applyNumberFormat="1" applyBorder="1"/>
    <xf numFmtId="0" fontId="0" fillId="6" borderId="3" xfId="0" applyFill="1" applyBorder="1"/>
    <xf numFmtId="4" fontId="1" fillId="6" borderId="3" xfId="0" applyNumberFormat="1" applyFont="1" applyFill="1" applyBorder="1"/>
    <xf numFmtId="4" fontId="0" fillId="0" borderId="11" xfId="0" applyNumberFormat="1" applyBorder="1"/>
    <xf numFmtId="4" fontId="27" fillId="6" borderId="3" xfId="0" applyNumberFormat="1" applyFont="1" applyFill="1" applyBorder="1"/>
    <xf numFmtId="4" fontId="3" fillId="6" borderId="3" xfId="0" applyNumberFormat="1" applyFont="1" applyFill="1" applyBorder="1" applyAlignment="1">
      <alignment horizontal="left" vertical="center" wrapText="1"/>
    </xf>
    <xf numFmtId="4" fontId="0" fillId="6" borderId="3" xfId="0" applyNumberFormat="1" applyFill="1" applyBorder="1"/>
    <xf numFmtId="0" fontId="1" fillId="6" borderId="3" xfId="0" applyFont="1" applyFill="1" applyBorder="1"/>
    <xf numFmtId="0" fontId="29" fillId="6" borderId="3" xfId="0" applyFont="1" applyFill="1" applyBorder="1"/>
    <xf numFmtId="4" fontId="30" fillId="6" borderId="3" xfId="0" applyNumberFormat="1" applyFont="1" applyFill="1" applyBorder="1" applyAlignment="1">
      <alignment horizontal="left" vertical="center" wrapText="1"/>
    </xf>
    <xf numFmtId="4" fontId="29" fillId="6" borderId="3" xfId="0" applyNumberFormat="1" applyFont="1" applyFill="1" applyBorder="1"/>
    <xf numFmtId="4" fontId="29" fillId="6" borderId="11" xfId="0" applyNumberFormat="1" applyFont="1" applyFill="1" applyBorder="1"/>
    <xf numFmtId="0" fontId="1" fillId="6" borderId="10" xfId="0" applyFont="1" applyFill="1" applyBorder="1"/>
    <xf numFmtId="165" fontId="6" fillId="2" borderId="3" xfId="0" applyNumberFormat="1" applyFont="1" applyFill="1" applyBorder="1" applyAlignment="1">
      <alignment horizontal="right"/>
    </xf>
    <xf numFmtId="0" fontId="31" fillId="2" borderId="3" xfId="0" quotePrefix="1" applyFont="1" applyFill="1" applyBorder="1" applyAlignment="1">
      <alignment horizontal="left" vertical="center" wrapText="1"/>
    </xf>
    <xf numFmtId="0" fontId="32" fillId="0" borderId="3" xfId="0" applyFont="1" applyBorder="1"/>
    <xf numFmtId="0" fontId="3" fillId="0" borderId="3" xfId="0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3" fillId="2" borderId="3" xfId="0" applyNumberFormat="1" applyFont="1" applyFill="1" applyBorder="1" applyAlignment="1">
      <alignment wrapText="1"/>
    </xf>
    <xf numFmtId="165" fontId="6" fillId="2" borderId="3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right" wrapText="1"/>
    </xf>
    <xf numFmtId="165" fontId="3" fillId="0" borderId="3" xfId="0" applyNumberFormat="1" applyFont="1" applyBorder="1" applyAlignment="1">
      <alignment vertical="center" wrapText="1"/>
    </xf>
    <xf numFmtId="4" fontId="0" fillId="0" borderId="1" xfId="0" applyNumberFormat="1" applyBorder="1"/>
    <xf numFmtId="4" fontId="1" fillId="6" borderId="1" xfId="0" applyNumberFormat="1" applyFont="1" applyFill="1" applyBorder="1"/>
    <xf numFmtId="165" fontId="6" fillId="0" borderId="3" xfId="0" applyNumberFormat="1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165" fontId="6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6" fontId="6" fillId="3" borderId="3" xfId="0" applyNumberFormat="1" applyFont="1" applyFill="1" applyBorder="1" applyAlignment="1">
      <alignment horizontal="right"/>
    </xf>
    <xf numFmtId="166" fontId="2" fillId="0" borderId="0" xfId="0" quotePrefix="1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6" fontId="3" fillId="0" borderId="0" xfId="0" applyNumberFormat="1" applyFont="1"/>
    <xf numFmtId="166" fontId="5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wrapText="1"/>
    </xf>
    <xf numFmtId="166" fontId="6" fillId="0" borderId="1" xfId="0" quotePrefix="1" applyNumberFormat="1" applyFont="1" applyBorder="1" applyAlignment="1">
      <alignment horizontal="left" wrapText="1"/>
    </xf>
    <xf numFmtId="166" fontId="6" fillId="0" borderId="2" xfId="0" quotePrefix="1" applyNumberFormat="1" applyFont="1" applyBorder="1" applyAlignment="1">
      <alignment horizontal="left" wrapText="1"/>
    </xf>
    <xf numFmtId="166" fontId="6" fillId="0" borderId="2" xfId="0" quotePrefix="1" applyNumberFormat="1" applyFont="1" applyBorder="1" applyAlignment="1">
      <alignment horizontal="center" wrapText="1"/>
    </xf>
    <xf numFmtId="166" fontId="6" fillId="0" borderId="2" xfId="0" quotePrefix="1" applyNumberFormat="1" applyFont="1" applyBorder="1" applyAlignment="1">
      <alignment horizontal="left"/>
    </xf>
    <xf numFmtId="166" fontId="6" fillId="2" borderId="3" xfId="0" applyNumberFormat="1" applyFont="1" applyFill="1" applyBorder="1" applyAlignment="1">
      <alignment horizontal="center" vertical="center" wrapText="1"/>
    </xf>
    <xf numFmtId="166" fontId="9" fillId="4" borderId="1" xfId="0" quotePrefix="1" applyNumberFormat="1" applyFont="1" applyFill="1" applyBorder="1" applyAlignment="1">
      <alignment horizontal="right"/>
    </xf>
    <xf numFmtId="166" fontId="9" fillId="3" borderId="1" xfId="0" quotePrefix="1" applyNumberFormat="1" applyFont="1" applyFill="1" applyBorder="1" applyAlignment="1">
      <alignment horizontal="right"/>
    </xf>
    <xf numFmtId="166" fontId="9" fillId="3" borderId="3" xfId="0" quotePrefix="1" applyNumberFormat="1" applyFont="1" applyFill="1" applyBorder="1" applyAlignment="1">
      <alignment horizontal="right"/>
    </xf>
    <xf numFmtId="4" fontId="0" fillId="6" borderId="11" xfId="0" applyNumberFormat="1" applyFill="1" applyBorder="1"/>
    <xf numFmtId="4" fontId="3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166" fontId="9" fillId="3" borderId="1" xfId="0" quotePrefix="1" applyNumberFormat="1" applyFont="1" applyFill="1" applyBorder="1" applyAlignment="1">
      <alignment horizontal="left" vertical="center" wrapText="1"/>
    </xf>
    <xf numFmtId="166" fontId="7" fillId="3" borderId="2" xfId="0" applyNumberFormat="1" applyFont="1" applyFill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166" fontId="11" fillId="0" borderId="0" xfId="0" applyNumberFormat="1" applyFont="1" applyAlignment="1">
      <alignment wrapText="1"/>
    </xf>
    <xf numFmtId="166" fontId="9" fillId="4" borderId="1" xfId="0" applyNumberFormat="1" applyFont="1" applyFill="1" applyBorder="1" applyAlignment="1">
      <alignment horizontal="left" vertical="center" wrapText="1"/>
    </xf>
    <xf numFmtId="166" fontId="9" fillId="4" borderId="2" xfId="0" applyNumberFormat="1" applyFont="1" applyFill="1" applyBorder="1" applyAlignment="1">
      <alignment horizontal="left" vertical="center" wrapText="1"/>
    </xf>
    <xf numFmtId="166" fontId="9" fillId="4" borderId="4" xfId="0" applyNumberFormat="1" applyFont="1" applyFill="1" applyBorder="1" applyAlignment="1">
      <alignment horizontal="left" vertical="center" wrapText="1"/>
    </xf>
    <xf numFmtId="166" fontId="9" fillId="3" borderId="1" xfId="0" applyNumberFormat="1" applyFont="1" applyFill="1" applyBorder="1" applyAlignment="1">
      <alignment horizontal="left" vertical="center" wrapText="1"/>
    </xf>
    <xf numFmtId="166" fontId="9" fillId="3" borderId="2" xfId="0" applyNumberFormat="1" applyFont="1" applyFill="1" applyBorder="1" applyAlignment="1">
      <alignment horizontal="left" vertical="center" wrapText="1"/>
    </xf>
    <xf numFmtId="166" fontId="9" fillId="3" borderId="4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4" fontId="5" fillId="6" borderId="10" xfId="0" applyNumberFormat="1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 indent="1"/>
    </xf>
    <xf numFmtId="0" fontId="22" fillId="6" borderId="3" xfId="0" applyFont="1" applyFill="1" applyBorder="1" applyAlignment="1">
      <alignment horizontal="left" vertical="center" wrapText="1" indent="1"/>
    </xf>
    <xf numFmtId="4" fontId="21" fillId="5" borderId="10" xfId="0" applyNumberFormat="1" applyFont="1" applyFill="1" applyBorder="1" applyAlignment="1">
      <alignment horizontal="left" vertical="center" wrapText="1"/>
    </xf>
    <xf numFmtId="4" fontId="21" fillId="5" borderId="3" xfId="0" applyNumberFormat="1" applyFont="1" applyFill="1" applyBorder="1" applyAlignment="1">
      <alignment horizontal="left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12" fillId="4" borderId="8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8" fillId="6" borderId="10" xfId="0" applyFont="1" applyFill="1" applyBorder="1" applyAlignment="1">
      <alignment horizontal="center"/>
    </xf>
    <xf numFmtId="0" fontId="28" fillId="6" borderId="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6" borderId="10" xfId="0" applyFont="1" applyFill="1" applyBorder="1" applyAlignment="1">
      <alignment horizontal="left"/>
    </xf>
    <xf numFmtId="0" fontId="27" fillId="6" borderId="3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center"/>
    </xf>
    <xf numFmtId="0" fontId="29" fillId="6" borderId="3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29" workbookViewId="0">
      <selection activeCell="A31" sqref="A31:J31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49" t="s">
        <v>67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49" t="s">
        <v>19</v>
      </c>
      <c r="B3" s="149"/>
      <c r="C3" s="149"/>
      <c r="D3" s="149"/>
      <c r="E3" s="149"/>
      <c r="F3" s="149"/>
      <c r="G3" s="149"/>
      <c r="H3" s="149"/>
      <c r="I3" s="150"/>
      <c r="J3" s="150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49" t="s">
        <v>25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 t="s">
        <v>32</v>
      </c>
    </row>
    <row r="7" spans="1:10" ht="26.4" x14ac:dyDescent="0.3">
      <c r="A7" s="24"/>
      <c r="B7" s="25"/>
      <c r="C7" s="25"/>
      <c r="D7" s="26"/>
      <c r="E7" s="27"/>
      <c r="F7" s="3" t="s">
        <v>68</v>
      </c>
      <c r="G7" s="3" t="s">
        <v>69</v>
      </c>
      <c r="H7" s="3" t="s">
        <v>70</v>
      </c>
      <c r="I7" s="3" t="s">
        <v>65</v>
      </c>
      <c r="J7" s="3" t="s">
        <v>71</v>
      </c>
    </row>
    <row r="8" spans="1:10" x14ac:dyDescent="0.3">
      <c r="A8" s="152" t="s">
        <v>0</v>
      </c>
      <c r="B8" s="153"/>
      <c r="C8" s="153"/>
      <c r="D8" s="153"/>
      <c r="E8" s="154"/>
      <c r="F8" s="56">
        <f>F9+F10</f>
        <v>7379734.96</v>
      </c>
      <c r="G8" s="54">
        <f>G9</f>
        <v>8299957.1399999997</v>
      </c>
      <c r="H8" s="54">
        <f>H9</f>
        <v>9642375.5800000001</v>
      </c>
      <c r="I8" s="54">
        <f>I9</f>
        <v>9787011.2100000009</v>
      </c>
      <c r="J8" s="54">
        <f>J9</f>
        <v>9933816.3800000008</v>
      </c>
    </row>
    <row r="9" spans="1:10" x14ac:dyDescent="0.3">
      <c r="A9" s="155" t="s">
        <v>33</v>
      </c>
      <c r="B9" s="156"/>
      <c r="C9" s="156"/>
      <c r="D9" s="156"/>
      <c r="E9" s="148"/>
      <c r="F9" s="57">
        <v>7379734.96</v>
      </c>
      <c r="G9" s="55">
        <v>8299957.1399999997</v>
      </c>
      <c r="H9" s="55">
        <v>9642375.5800000001</v>
      </c>
      <c r="I9" s="55">
        <v>9787011.2100000009</v>
      </c>
      <c r="J9" s="55">
        <v>9933816.3800000008</v>
      </c>
    </row>
    <row r="10" spans="1:10" x14ac:dyDescent="0.3">
      <c r="A10" s="147" t="s">
        <v>34</v>
      </c>
      <c r="B10" s="148"/>
      <c r="C10" s="148"/>
      <c r="D10" s="148"/>
      <c r="E10" s="148"/>
      <c r="F10" s="57">
        <v>0</v>
      </c>
      <c r="G10" s="55"/>
      <c r="H10" s="55"/>
      <c r="I10" s="55"/>
      <c r="J10" s="55"/>
    </row>
    <row r="11" spans="1:10" x14ac:dyDescent="0.3">
      <c r="A11" s="32" t="s">
        <v>1</v>
      </c>
      <c r="B11" s="38"/>
      <c r="C11" s="38"/>
      <c r="D11" s="38"/>
      <c r="E11" s="38"/>
      <c r="F11" s="56">
        <f>F12+F13</f>
        <v>7091217.9100000001</v>
      </c>
      <c r="G11" s="54">
        <f t="shared" ref="G11:J11" si="0">G12+G13</f>
        <v>7391236.9299999997</v>
      </c>
      <c r="H11" s="54">
        <f>H12+H13</f>
        <v>8715212.1999999993</v>
      </c>
      <c r="I11" s="54">
        <f t="shared" si="0"/>
        <v>8845940.3829999976</v>
      </c>
      <c r="J11" s="54">
        <f t="shared" si="0"/>
        <v>8978629.4887449984</v>
      </c>
    </row>
    <row r="12" spans="1:10" x14ac:dyDescent="0.3">
      <c r="A12" s="157" t="s">
        <v>35</v>
      </c>
      <c r="B12" s="156"/>
      <c r="C12" s="156"/>
      <c r="D12" s="156"/>
      <c r="E12" s="156"/>
      <c r="F12" s="57">
        <v>6908980.75</v>
      </c>
      <c r="G12" s="55">
        <v>7373846.1600000001</v>
      </c>
      <c r="H12" s="55">
        <v>8604858.5399999991</v>
      </c>
      <c r="I12" s="55">
        <f>H12*1.015</f>
        <v>8733931.4180999976</v>
      </c>
      <c r="J12" s="121">
        <f>I12*1.015</f>
        <v>8864940.3893714976</v>
      </c>
    </row>
    <row r="13" spans="1:10" x14ac:dyDescent="0.3">
      <c r="A13" s="147" t="s">
        <v>36</v>
      </c>
      <c r="B13" s="148"/>
      <c r="C13" s="148"/>
      <c r="D13" s="148"/>
      <c r="E13" s="148"/>
      <c r="F13" s="57">
        <v>182237.16</v>
      </c>
      <c r="G13" s="55">
        <v>17390.77</v>
      </c>
      <c r="H13" s="55">
        <v>110353.66</v>
      </c>
      <c r="I13" s="55">
        <f>H13*1.015</f>
        <v>112008.96489999999</v>
      </c>
      <c r="J13" s="121">
        <f>I13*1.015</f>
        <v>113689.09937349998</v>
      </c>
    </row>
    <row r="14" spans="1:10" x14ac:dyDescent="0.3">
      <c r="A14" s="158" t="s">
        <v>57</v>
      </c>
      <c r="B14" s="153"/>
      <c r="C14" s="153"/>
      <c r="D14" s="153"/>
      <c r="E14" s="153"/>
      <c r="F14" s="56">
        <f>F8-F11</f>
        <v>288517.04999999981</v>
      </c>
      <c r="G14" s="54">
        <f>G8-G11</f>
        <v>908720.21</v>
      </c>
      <c r="H14" s="54">
        <f t="shared" ref="H14:J14" si="1">H8-H11</f>
        <v>927163.38000000082</v>
      </c>
      <c r="I14" s="54">
        <f t="shared" si="1"/>
        <v>941070.82700000331</v>
      </c>
      <c r="J14" s="54">
        <f t="shared" si="1"/>
        <v>955186.89125500247</v>
      </c>
    </row>
    <row r="15" spans="1:10" ht="17.399999999999999" x14ac:dyDescent="0.3">
      <c r="A15" s="4"/>
      <c r="B15" s="19"/>
      <c r="C15" s="19"/>
      <c r="D15" s="19"/>
      <c r="E15" s="19"/>
      <c r="F15" s="53"/>
      <c r="G15" s="19"/>
      <c r="H15" s="20"/>
      <c r="I15" s="20"/>
      <c r="J15" s="20"/>
    </row>
    <row r="16" spans="1:10" ht="15.6" x14ac:dyDescent="0.3">
      <c r="A16" s="149" t="s">
        <v>26</v>
      </c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0" ht="17.399999999999999" x14ac:dyDescent="0.3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6.4" x14ac:dyDescent="0.3">
      <c r="A18" s="24"/>
      <c r="B18" s="25"/>
      <c r="C18" s="25"/>
      <c r="D18" s="26"/>
      <c r="E18" s="27"/>
      <c r="F18" s="3" t="s">
        <v>68</v>
      </c>
      <c r="G18" s="3" t="s">
        <v>69</v>
      </c>
      <c r="H18" s="3" t="s">
        <v>70</v>
      </c>
      <c r="I18" s="3" t="s">
        <v>65</v>
      </c>
      <c r="J18" s="3" t="s">
        <v>71</v>
      </c>
    </row>
    <row r="19" spans="1:10" x14ac:dyDescent="0.3">
      <c r="A19" s="147" t="s">
        <v>37</v>
      </c>
      <c r="B19" s="148"/>
      <c r="C19" s="148"/>
      <c r="D19" s="148"/>
      <c r="E19" s="148"/>
      <c r="F19" s="29"/>
      <c r="G19" s="29"/>
      <c r="H19" s="29"/>
      <c r="I19" s="29"/>
      <c r="J19" s="39"/>
    </row>
    <row r="20" spans="1:10" x14ac:dyDescent="0.3">
      <c r="A20" s="147" t="s">
        <v>38</v>
      </c>
      <c r="B20" s="148"/>
      <c r="C20" s="148"/>
      <c r="D20" s="148"/>
      <c r="E20" s="148"/>
      <c r="F20" s="29"/>
      <c r="G20" s="29"/>
      <c r="H20" s="29"/>
      <c r="I20" s="29"/>
      <c r="J20" s="39"/>
    </row>
    <row r="21" spans="1:10" x14ac:dyDescent="0.3">
      <c r="A21" s="158" t="s">
        <v>2</v>
      </c>
      <c r="B21" s="153"/>
      <c r="C21" s="153"/>
      <c r="D21" s="153"/>
      <c r="E21" s="153"/>
      <c r="F21" s="28">
        <f>F19-F20</f>
        <v>0</v>
      </c>
      <c r="G21" s="28">
        <f t="shared" ref="G21:J21" si="2">G19-G20</f>
        <v>0</v>
      </c>
      <c r="H21" s="28">
        <f t="shared" si="2"/>
        <v>0</v>
      </c>
      <c r="I21" s="28">
        <f t="shared" si="2"/>
        <v>0</v>
      </c>
      <c r="J21" s="28">
        <f t="shared" si="2"/>
        <v>0</v>
      </c>
    </row>
    <row r="22" spans="1:10" x14ac:dyDescent="0.3">
      <c r="A22" s="161" t="s">
        <v>58</v>
      </c>
      <c r="B22" s="162"/>
      <c r="C22" s="162"/>
      <c r="D22" s="162"/>
      <c r="E22" s="162"/>
      <c r="F22" s="130"/>
      <c r="G22" s="130">
        <f t="shared" ref="G22:J22" si="3">G14+G21</f>
        <v>908720.21</v>
      </c>
      <c r="H22" s="130">
        <f t="shared" si="3"/>
        <v>927163.38000000082</v>
      </c>
      <c r="I22" s="130">
        <f t="shared" si="3"/>
        <v>941070.82700000331</v>
      </c>
      <c r="J22" s="130">
        <f t="shared" si="3"/>
        <v>955186.89125500247</v>
      </c>
    </row>
    <row r="23" spans="1:10" ht="17.399999999999999" x14ac:dyDescent="0.3">
      <c r="A23" s="131"/>
      <c r="B23" s="132"/>
      <c r="C23" s="132"/>
      <c r="D23" s="132"/>
      <c r="E23" s="132"/>
      <c r="F23" s="132"/>
      <c r="G23" s="132"/>
      <c r="H23" s="133"/>
      <c r="I23" s="133"/>
      <c r="J23" s="133"/>
    </row>
    <row r="24" spans="1:10" ht="15.6" x14ac:dyDescent="0.3">
      <c r="A24" s="163" t="s">
        <v>59</v>
      </c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 ht="15.6" x14ac:dyDescent="0.3">
      <c r="A25" s="134"/>
      <c r="B25" s="135"/>
      <c r="C25" s="135"/>
      <c r="D25" s="135"/>
      <c r="E25" s="135"/>
      <c r="F25" s="135"/>
      <c r="G25" s="135"/>
      <c r="H25" s="135"/>
      <c r="I25" s="135"/>
      <c r="J25" s="135"/>
    </row>
    <row r="26" spans="1:10" ht="26.4" x14ac:dyDescent="0.3">
      <c r="A26" s="136"/>
      <c r="B26" s="137"/>
      <c r="C26" s="137"/>
      <c r="D26" s="138"/>
      <c r="E26" s="139"/>
      <c r="F26" s="140" t="s">
        <v>68</v>
      </c>
      <c r="G26" s="140" t="s">
        <v>69</v>
      </c>
      <c r="H26" s="140" t="s">
        <v>70</v>
      </c>
      <c r="I26" s="140" t="s">
        <v>65</v>
      </c>
      <c r="J26" s="140" t="s">
        <v>71</v>
      </c>
    </row>
    <row r="27" spans="1:10" ht="15" customHeight="1" x14ac:dyDescent="0.3">
      <c r="A27" s="165" t="s">
        <v>60</v>
      </c>
      <c r="B27" s="166"/>
      <c r="C27" s="166"/>
      <c r="D27" s="166"/>
      <c r="E27" s="167"/>
      <c r="F27" s="141">
        <v>620184.56999999995</v>
      </c>
      <c r="G27" s="141">
        <v>908720.21</v>
      </c>
      <c r="H27" s="141"/>
      <c r="I27" s="141"/>
      <c r="J27" s="141"/>
    </row>
    <row r="28" spans="1:10" ht="15" customHeight="1" x14ac:dyDescent="0.3">
      <c r="A28" s="161" t="s">
        <v>61</v>
      </c>
      <c r="B28" s="162"/>
      <c r="C28" s="162"/>
      <c r="D28" s="162"/>
      <c r="E28" s="162"/>
      <c r="F28" s="142"/>
      <c r="G28" s="142">
        <v>908720</v>
      </c>
      <c r="H28" s="141">
        <v>927163.38</v>
      </c>
      <c r="I28" s="142">
        <f>H28*1.015</f>
        <v>941070.83069999993</v>
      </c>
      <c r="J28" s="142">
        <f>I28*1.015</f>
        <v>955186.89316049987</v>
      </c>
    </row>
    <row r="29" spans="1:10" ht="45" customHeight="1" x14ac:dyDescent="0.3">
      <c r="A29" s="168" t="s">
        <v>62</v>
      </c>
      <c r="B29" s="169"/>
      <c r="C29" s="169"/>
      <c r="D29" s="169"/>
      <c r="E29" s="170"/>
      <c r="F29" s="142">
        <v>908720.21</v>
      </c>
      <c r="G29" s="142">
        <v>908720</v>
      </c>
      <c r="H29" s="142"/>
      <c r="I29" s="142"/>
      <c r="J29" s="143"/>
    </row>
    <row r="30" spans="1:10" ht="15.6" x14ac:dyDescent="0.3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6" x14ac:dyDescent="0.3">
      <c r="A31" s="171" t="s">
        <v>56</v>
      </c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7.399999999999999" x14ac:dyDescent="0.3">
      <c r="A32" s="44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6.4" x14ac:dyDescent="0.3">
      <c r="A33" s="47"/>
      <c r="B33" s="48"/>
      <c r="C33" s="48"/>
      <c r="D33" s="49"/>
      <c r="E33" s="50"/>
      <c r="F33" s="51" t="s">
        <v>68</v>
      </c>
      <c r="G33" s="51" t="s">
        <v>69</v>
      </c>
      <c r="H33" s="51" t="s">
        <v>70</v>
      </c>
      <c r="I33" s="51" t="s">
        <v>65</v>
      </c>
      <c r="J33" s="51" t="s">
        <v>71</v>
      </c>
    </row>
    <row r="34" spans="1:10" x14ac:dyDescent="0.3">
      <c r="A34" s="172" t="s">
        <v>60</v>
      </c>
      <c r="B34" s="173"/>
      <c r="C34" s="173"/>
      <c r="D34" s="173"/>
      <c r="E34" s="174"/>
      <c r="F34" s="40">
        <v>0</v>
      </c>
      <c r="G34" s="40">
        <f>F37</f>
        <v>0</v>
      </c>
      <c r="H34" s="40"/>
      <c r="I34" s="40">
        <f>H37</f>
        <v>0</v>
      </c>
      <c r="J34" s="41">
        <f>I37</f>
        <v>0</v>
      </c>
    </row>
    <row r="35" spans="1:10" ht="28.5" customHeight="1" x14ac:dyDescent="0.3">
      <c r="A35" s="172" t="s">
        <v>63</v>
      </c>
      <c r="B35" s="173"/>
      <c r="C35" s="173"/>
      <c r="D35" s="173"/>
      <c r="E35" s="174"/>
      <c r="F35" s="40">
        <v>0</v>
      </c>
      <c r="G35" s="40">
        <v>0</v>
      </c>
      <c r="H35" s="40">
        <v>0</v>
      </c>
      <c r="I35" s="40">
        <v>0</v>
      </c>
      <c r="J35" s="41">
        <v>0</v>
      </c>
    </row>
    <row r="36" spans="1:10" x14ac:dyDescent="0.3">
      <c r="A36" s="172" t="s">
        <v>64</v>
      </c>
      <c r="B36" s="175"/>
      <c r="C36" s="175"/>
      <c r="D36" s="175"/>
      <c r="E36" s="176"/>
      <c r="F36" s="40">
        <v>0</v>
      </c>
      <c r="G36" s="40">
        <v>0</v>
      </c>
      <c r="H36" s="40">
        <v>0</v>
      </c>
      <c r="I36" s="40">
        <v>0</v>
      </c>
      <c r="J36" s="41">
        <v>0</v>
      </c>
    </row>
    <row r="37" spans="1:10" ht="15" customHeight="1" x14ac:dyDescent="0.3">
      <c r="A37" s="158" t="s">
        <v>61</v>
      </c>
      <c r="B37" s="153"/>
      <c r="C37" s="153"/>
      <c r="D37" s="153"/>
      <c r="E37" s="153"/>
      <c r="F37" s="30"/>
      <c r="G37" s="30">
        <f t="shared" ref="G37:J37" si="4">G34-G35+G36</f>
        <v>0</v>
      </c>
      <c r="H37" s="30"/>
      <c r="I37" s="30">
        <f t="shared" si="4"/>
        <v>0</v>
      </c>
      <c r="J37" s="52">
        <f t="shared" si="4"/>
        <v>0</v>
      </c>
    </row>
    <row r="38" spans="1:10" ht="17.25" customHeight="1" x14ac:dyDescent="0.3"/>
    <row r="39" spans="1:10" x14ac:dyDescent="0.3">
      <c r="A39" s="159"/>
      <c r="B39" s="160"/>
      <c r="C39" s="160"/>
      <c r="D39" s="160"/>
      <c r="E39" s="160"/>
      <c r="F39" s="160"/>
      <c r="G39" s="160"/>
      <c r="H39" s="160"/>
      <c r="I39" s="160"/>
      <c r="J39" s="160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opLeftCell="A21" workbookViewId="0">
      <selection activeCell="G11" sqref="G11:H11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28.6640625" customWidth="1"/>
    <col min="4" max="8" width="25.33203125" customWidth="1"/>
    <col min="9" max="9" width="15.88671875" bestFit="1" customWidth="1"/>
  </cols>
  <sheetData>
    <row r="1" spans="1:9" ht="42" customHeight="1" x14ac:dyDescent="0.3">
      <c r="A1" s="149" t="s">
        <v>67</v>
      </c>
      <c r="B1" s="149"/>
      <c r="C1" s="149"/>
      <c r="D1" s="149"/>
      <c r="E1" s="149"/>
      <c r="F1" s="149"/>
      <c r="G1" s="149"/>
      <c r="H1" s="149"/>
    </row>
    <row r="2" spans="1:9" ht="18" customHeight="1" x14ac:dyDescent="0.3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3">
      <c r="A3" s="149" t="s">
        <v>19</v>
      </c>
      <c r="B3" s="149"/>
      <c r="C3" s="149"/>
      <c r="D3" s="149"/>
      <c r="E3" s="149"/>
      <c r="F3" s="149"/>
      <c r="G3" s="149"/>
      <c r="H3" s="149"/>
    </row>
    <row r="4" spans="1:9" ht="17.399999999999999" x14ac:dyDescent="0.3">
      <c r="A4" s="4"/>
      <c r="B4" s="4"/>
      <c r="C4" s="4"/>
      <c r="D4" s="4"/>
      <c r="E4" s="4"/>
      <c r="F4" s="4"/>
      <c r="G4" s="5"/>
      <c r="H4" s="5"/>
    </row>
    <row r="5" spans="1:9" ht="18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</row>
    <row r="6" spans="1:9" ht="17.399999999999999" x14ac:dyDescent="0.3">
      <c r="A6" s="4"/>
      <c r="B6" s="4"/>
      <c r="C6" s="4"/>
      <c r="D6" s="4"/>
      <c r="E6" s="4"/>
      <c r="F6" s="4"/>
      <c r="G6" s="5"/>
      <c r="H6" s="5"/>
    </row>
    <row r="7" spans="1:9" ht="15.75" customHeight="1" x14ac:dyDescent="0.3">
      <c r="A7" s="149" t="s">
        <v>39</v>
      </c>
      <c r="B7" s="149"/>
      <c r="C7" s="149"/>
      <c r="D7" s="149"/>
      <c r="E7" s="149"/>
      <c r="F7" s="149"/>
      <c r="G7" s="149"/>
      <c r="H7" s="149"/>
    </row>
    <row r="8" spans="1:9" ht="17.399999999999999" x14ac:dyDescent="0.3">
      <c r="A8" s="4"/>
      <c r="B8" s="4"/>
      <c r="C8" s="4"/>
      <c r="D8" s="4"/>
      <c r="E8" s="4"/>
      <c r="F8" s="4"/>
      <c r="G8" s="5"/>
      <c r="H8" s="5"/>
    </row>
    <row r="9" spans="1:9" ht="26.4" x14ac:dyDescent="0.3">
      <c r="A9" s="18" t="s">
        <v>5</v>
      </c>
      <c r="B9" s="17" t="s">
        <v>6</v>
      </c>
      <c r="C9" s="17" t="s">
        <v>3</v>
      </c>
      <c r="D9" s="17" t="s">
        <v>72</v>
      </c>
      <c r="E9" s="18" t="s">
        <v>69</v>
      </c>
      <c r="F9" s="18" t="s">
        <v>73</v>
      </c>
      <c r="G9" s="18" t="s">
        <v>66</v>
      </c>
      <c r="H9" s="18" t="s">
        <v>74</v>
      </c>
    </row>
    <row r="10" spans="1:9" x14ac:dyDescent="0.3">
      <c r="A10" s="34"/>
      <c r="B10" s="35"/>
      <c r="C10" s="33" t="s">
        <v>0</v>
      </c>
      <c r="D10" s="63">
        <v>7739726.0499999998</v>
      </c>
      <c r="E10" s="59">
        <f>E11</f>
        <v>7389180.9899999993</v>
      </c>
      <c r="F10" s="59">
        <f>F11</f>
        <v>8714912.1999999993</v>
      </c>
      <c r="G10" s="59">
        <f>G11</f>
        <v>8845940.3800000008</v>
      </c>
      <c r="H10" s="59">
        <f t="shared" ref="H10" si="0">H11</f>
        <v>8978629.4850499984</v>
      </c>
    </row>
    <row r="11" spans="1:9" ht="15.75" customHeight="1" x14ac:dyDescent="0.3">
      <c r="A11" s="11">
        <v>6</v>
      </c>
      <c r="B11" s="11"/>
      <c r="C11" s="11" t="s">
        <v>7</v>
      </c>
      <c r="D11" s="63">
        <f>D12+D13+D14+D15+D16</f>
        <v>7379726.0499999998</v>
      </c>
      <c r="E11" s="63">
        <f>E12+E13+E14+E15</f>
        <v>7389180.9899999993</v>
      </c>
      <c r="F11" s="63">
        <f t="shared" ref="F11:H11" si="1">F12+F13+F14+F15+F16</f>
        <v>8714912.1999999993</v>
      </c>
      <c r="G11" s="63">
        <f t="shared" si="1"/>
        <v>8845940.3800000008</v>
      </c>
      <c r="H11" s="63">
        <f t="shared" si="1"/>
        <v>8978629.4850499984</v>
      </c>
    </row>
    <row r="12" spans="1:9" ht="39.6" x14ac:dyDescent="0.3">
      <c r="A12" s="11"/>
      <c r="B12" s="15">
        <v>636</v>
      </c>
      <c r="C12" s="15" t="s">
        <v>28</v>
      </c>
      <c r="D12" s="60">
        <v>1330593.6599999999</v>
      </c>
      <c r="E12" s="61">
        <v>1434722.7</v>
      </c>
      <c r="F12" s="61">
        <v>1594364.76</v>
      </c>
      <c r="G12" s="61">
        <v>1618584.73</v>
      </c>
      <c r="H12" s="61">
        <v>1642863.5</v>
      </c>
    </row>
    <row r="13" spans="1:9" x14ac:dyDescent="0.3">
      <c r="A13" s="11"/>
      <c r="B13" s="15">
        <v>638</v>
      </c>
      <c r="C13" s="15" t="s">
        <v>75</v>
      </c>
      <c r="D13" s="60">
        <v>51445.599999999999</v>
      </c>
      <c r="E13" s="61">
        <v>82083.399999999994</v>
      </c>
      <c r="F13" s="61">
        <v>82083.399999999994</v>
      </c>
      <c r="G13" s="61">
        <v>83314.649999999994</v>
      </c>
      <c r="H13" s="61">
        <v>84564.37</v>
      </c>
      <c r="I13" s="64"/>
    </row>
    <row r="14" spans="1:9" x14ac:dyDescent="0.3">
      <c r="A14" s="12"/>
      <c r="B14" s="12">
        <v>65</v>
      </c>
      <c r="C14" s="13" t="s">
        <v>76</v>
      </c>
      <c r="D14" s="60">
        <v>8899</v>
      </c>
      <c r="E14" s="61">
        <v>10000</v>
      </c>
      <c r="F14" s="61">
        <v>10000</v>
      </c>
      <c r="G14" s="61">
        <v>10150</v>
      </c>
      <c r="H14" s="61">
        <v>10302.25</v>
      </c>
    </row>
    <row r="15" spans="1:9" x14ac:dyDescent="0.3">
      <c r="A15" s="12"/>
      <c r="B15" s="12">
        <v>66</v>
      </c>
      <c r="C15" s="13" t="s">
        <v>77</v>
      </c>
      <c r="D15" s="60">
        <v>5869017.1399999997</v>
      </c>
      <c r="E15" s="61">
        <v>5862374.8899999997</v>
      </c>
      <c r="F15" s="61">
        <v>6902336.6200000001</v>
      </c>
      <c r="G15" s="61">
        <v>7005871.6699999999</v>
      </c>
      <c r="H15" s="61">
        <f>G15*1.015</f>
        <v>7110959.7450499991</v>
      </c>
    </row>
    <row r="16" spans="1:9" ht="39.6" x14ac:dyDescent="0.3">
      <c r="A16" s="12"/>
      <c r="B16" s="12">
        <v>67</v>
      </c>
      <c r="C16" s="15" t="s">
        <v>30</v>
      </c>
      <c r="D16" s="60">
        <v>119770.65</v>
      </c>
      <c r="E16" s="61">
        <v>1258375.5</v>
      </c>
      <c r="F16" s="61">
        <v>126127.42</v>
      </c>
      <c r="G16" s="61">
        <v>128019.33</v>
      </c>
      <c r="H16" s="61">
        <v>129939.62</v>
      </c>
    </row>
    <row r="17" spans="1:8" ht="26.4" x14ac:dyDescent="0.3">
      <c r="A17" s="14">
        <v>7</v>
      </c>
      <c r="B17" s="14"/>
      <c r="C17" s="21" t="s">
        <v>8</v>
      </c>
      <c r="D17" s="60">
        <v>0</v>
      </c>
      <c r="E17" s="61">
        <v>0</v>
      </c>
      <c r="F17" s="61">
        <v>0</v>
      </c>
      <c r="G17" s="61">
        <v>0</v>
      </c>
      <c r="H17" s="61">
        <v>0</v>
      </c>
    </row>
    <row r="18" spans="1:8" ht="26.4" x14ac:dyDescent="0.3">
      <c r="A18" s="15"/>
      <c r="B18" s="15">
        <v>72</v>
      </c>
      <c r="C18" s="22" t="s">
        <v>27</v>
      </c>
      <c r="D18" s="60">
        <v>0</v>
      </c>
      <c r="E18" s="61">
        <v>0</v>
      </c>
      <c r="F18" s="61">
        <v>0</v>
      </c>
      <c r="G18" s="61">
        <v>0</v>
      </c>
      <c r="H18" s="61">
        <v>0</v>
      </c>
    </row>
    <row r="21" spans="1:8" ht="15.6" x14ac:dyDescent="0.3">
      <c r="A21" s="149" t="s">
        <v>40</v>
      </c>
      <c r="B21" s="177"/>
      <c r="C21" s="177"/>
      <c r="D21" s="177"/>
      <c r="E21" s="177"/>
      <c r="F21" s="177"/>
      <c r="G21" s="177"/>
      <c r="H21" s="177"/>
    </row>
    <row r="22" spans="1:8" ht="17.399999999999999" x14ac:dyDescent="0.3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8" t="s">
        <v>5</v>
      </c>
      <c r="B23" s="17" t="s">
        <v>6</v>
      </c>
      <c r="C23" s="17" t="s">
        <v>9</v>
      </c>
      <c r="D23" s="17" t="s">
        <v>72</v>
      </c>
      <c r="E23" s="18" t="s">
        <v>69</v>
      </c>
      <c r="F23" s="18" t="s">
        <v>73</v>
      </c>
      <c r="G23" s="18" t="s">
        <v>66</v>
      </c>
      <c r="H23" s="18" t="s">
        <v>74</v>
      </c>
    </row>
    <row r="24" spans="1:8" x14ac:dyDescent="0.3">
      <c r="A24" s="34"/>
      <c r="B24" s="35"/>
      <c r="C24" s="33" t="s">
        <v>1</v>
      </c>
      <c r="D24" s="58">
        <v>6019077.1200000001</v>
      </c>
      <c r="E24" s="59">
        <v>8424028.6199999992</v>
      </c>
      <c r="F24" s="125">
        <v>9642375.5800000001</v>
      </c>
      <c r="G24" s="59">
        <v>9787011.2100000009</v>
      </c>
      <c r="H24" s="59">
        <v>9933816.3800000008</v>
      </c>
    </row>
    <row r="25" spans="1:8" ht="15.75" customHeight="1" x14ac:dyDescent="0.3">
      <c r="A25" s="11">
        <v>3</v>
      </c>
      <c r="B25" s="11"/>
      <c r="C25" s="11" t="s">
        <v>10</v>
      </c>
      <c r="D25" s="63">
        <v>5836839.96</v>
      </c>
      <c r="E25" s="113">
        <f>E27+E26+E28+E29</f>
        <v>8315572.5700000003</v>
      </c>
      <c r="F25" s="125">
        <f>F26+F27+F28+F29</f>
        <v>9532121.5800000001</v>
      </c>
      <c r="G25" s="125">
        <f>G26+G27+G28+G29</f>
        <v>9675103.4036999978</v>
      </c>
      <c r="H25" s="125">
        <f>H26+H27+H28+H29</f>
        <v>9820229.9547554962</v>
      </c>
    </row>
    <row r="26" spans="1:8" ht="15.75" customHeight="1" x14ac:dyDescent="0.3">
      <c r="A26" s="11"/>
      <c r="B26" s="15">
        <v>31</v>
      </c>
      <c r="C26" s="15" t="s">
        <v>11</v>
      </c>
      <c r="D26" s="60">
        <v>1286587.0900000001</v>
      </c>
      <c r="E26" s="61">
        <v>1527296.45</v>
      </c>
      <c r="F26" s="122">
        <v>1726745.82</v>
      </c>
      <c r="G26" s="61">
        <f>F26*1.015</f>
        <v>1752647.0072999999</v>
      </c>
      <c r="H26" s="61">
        <f>G26*1.015</f>
        <v>1778936.7124094998</v>
      </c>
    </row>
    <row r="27" spans="1:8" x14ac:dyDescent="0.3">
      <c r="A27" s="12"/>
      <c r="B27" s="12">
        <v>32</v>
      </c>
      <c r="C27" s="12" t="s">
        <v>22</v>
      </c>
      <c r="D27" s="60">
        <v>4521709.1100000003</v>
      </c>
      <c r="E27" s="61">
        <v>6767876.96</v>
      </c>
      <c r="F27" s="61">
        <v>7784976.5999999996</v>
      </c>
      <c r="G27" s="61">
        <f t="shared" ref="G27:H29" si="2">F27*1.015</f>
        <v>7901751.2489999989</v>
      </c>
      <c r="H27" s="61">
        <f t="shared" si="2"/>
        <v>8020277.5177349979</v>
      </c>
    </row>
    <row r="28" spans="1:8" x14ac:dyDescent="0.3">
      <c r="A28" s="12"/>
      <c r="B28" s="12">
        <v>34</v>
      </c>
      <c r="C28" s="13" t="s">
        <v>78</v>
      </c>
      <c r="D28" s="60">
        <v>393.26</v>
      </c>
      <c r="E28" s="61">
        <v>399.16</v>
      </c>
      <c r="F28" s="122">
        <v>399.16</v>
      </c>
      <c r="G28" s="61">
        <f t="shared" si="2"/>
        <v>405.1474</v>
      </c>
      <c r="H28" s="61">
        <f t="shared" si="2"/>
        <v>411.22461099999998</v>
      </c>
    </row>
    <row r="29" spans="1:8" x14ac:dyDescent="0.3">
      <c r="A29" s="12"/>
      <c r="B29" s="12">
        <v>38</v>
      </c>
      <c r="C29" s="16" t="s">
        <v>79</v>
      </c>
      <c r="D29" s="60">
        <v>18000</v>
      </c>
      <c r="E29" s="61">
        <v>20000</v>
      </c>
      <c r="F29" s="122">
        <v>20000</v>
      </c>
      <c r="G29" s="61">
        <f t="shared" si="2"/>
        <v>20299.999999999996</v>
      </c>
      <c r="H29" s="61">
        <f t="shared" si="2"/>
        <v>20604.499999999993</v>
      </c>
    </row>
    <row r="30" spans="1:8" ht="26.4" x14ac:dyDescent="0.3">
      <c r="A30" s="14">
        <v>4</v>
      </c>
      <c r="B30" s="14"/>
      <c r="C30" s="21" t="s">
        <v>12</v>
      </c>
      <c r="D30" s="63">
        <v>182237.16</v>
      </c>
      <c r="E30" s="113">
        <v>52342.94</v>
      </c>
      <c r="F30" s="125">
        <v>110653.66</v>
      </c>
      <c r="G30" s="113">
        <f t="shared" ref="G30:H30" si="3">F30*1.015</f>
        <v>112313.46489999999</v>
      </c>
      <c r="H30" s="113">
        <f t="shared" si="3"/>
        <v>113998.16687349998</v>
      </c>
    </row>
    <row r="31" spans="1:8" ht="40.200000000000003" thickBot="1" x14ac:dyDescent="0.35">
      <c r="A31" s="15"/>
      <c r="B31" s="15">
        <v>41</v>
      </c>
      <c r="C31" s="22" t="s">
        <v>13</v>
      </c>
      <c r="D31" s="65">
        <v>76421.070000000007</v>
      </c>
      <c r="E31" s="61">
        <v>52342.94</v>
      </c>
      <c r="F31" s="122">
        <v>110656.66</v>
      </c>
      <c r="G31" s="61">
        <f t="shared" ref="G31:H31" si="4">F31*1.015</f>
        <v>112316.50989999999</v>
      </c>
      <c r="H31" s="61">
        <f t="shared" si="4"/>
        <v>114001.25754849998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topLeftCell="A40" workbookViewId="0">
      <selection activeCell="E44" sqref="E44"/>
    </sheetView>
  </sheetViews>
  <sheetFormatPr defaultRowHeight="14.4" x14ac:dyDescent="0.3"/>
  <cols>
    <col min="1" max="6" width="25.33203125" customWidth="1"/>
    <col min="9" max="9" width="15.88671875" bestFit="1" customWidth="1"/>
  </cols>
  <sheetData>
    <row r="1" spans="1:9" ht="42" customHeight="1" x14ac:dyDescent="0.3">
      <c r="A1" s="149" t="s">
        <v>67</v>
      </c>
      <c r="B1" s="149"/>
      <c r="C1" s="149"/>
      <c r="D1" s="149"/>
      <c r="E1" s="149"/>
      <c r="F1" s="149"/>
    </row>
    <row r="2" spans="1:9" ht="18" customHeight="1" x14ac:dyDescent="0.3">
      <c r="A2" s="4"/>
      <c r="B2" s="4"/>
      <c r="C2" s="4"/>
      <c r="D2" s="4"/>
      <c r="E2" s="4"/>
      <c r="F2" s="4"/>
    </row>
    <row r="3" spans="1:9" ht="15.75" customHeight="1" x14ac:dyDescent="0.3">
      <c r="A3" s="149" t="s">
        <v>19</v>
      </c>
      <c r="B3" s="149"/>
      <c r="C3" s="149"/>
      <c r="D3" s="149"/>
      <c r="E3" s="149"/>
      <c r="F3" s="149"/>
    </row>
    <row r="4" spans="1:9" ht="17.399999999999999" x14ac:dyDescent="0.3">
      <c r="B4" s="4"/>
      <c r="C4" s="4"/>
      <c r="D4" s="4"/>
      <c r="E4" s="5"/>
      <c r="F4" s="5"/>
    </row>
    <row r="5" spans="1:9" ht="18" customHeight="1" x14ac:dyDescent="0.3">
      <c r="A5" s="149" t="s">
        <v>4</v>
      </c>
      <c r="B5" s="149"/>
      <c r="C5" s="149"/>
      <c r="D5" s="149"/>
      <c r="E5" s="149"/>
      <c r="F5" s="149"/>
    </row>
    <row r="6" spans="1:9" ht="17.399999999999999" x14ac:dyDescent="0.3">
      <c r="A6" s="4"/>
      <c r="B6" s="4"/>
      <c r="C6" s="4"/>
      <c r="D6" s="4"/>
      <c r="E6" s="5"/>
      <c r="F6" s="5"/>
    </row>
    <row r="7" spans="1:9" ht="15.75" customHeight="1" x14ac:dyDescent="0.3">
      <c r="A7" s="149" t="s">
        <v>41</v>
      </c>
      <c r="B7" s="149"/>
      <c r="C7" s="149"/>
      <c r="D7" s="149"/>
      <c r="E7" s="149"/>
      <c r="F7" s="149"/>
    </row>
    <row r="8" spans="1:9" ht="17.399999999999999" x14ac:dyDescent="0.3">
      <c r="A8" s="4"/>
      <c r="B8" s="4"/>
      <c r="C8" s="4"/>
      <c r="D8" s="4"/>
      <c r="E8" s="5"/>
      <c r="F8" s="5"/>
    </row>
    <row r="9" spans="1:9" ht="26.4" x14ac:dyDescent="0.3">
      <c r="A9" s="18" t="s">
        <v>43</v>
      </c>
      <c r="B9" s="17" t="s">
        <v>72</v>
      </c>
      <c r="C9" s="18" t="s">
        <v>69</v>
      </c>
      <c r="D9" s="18" t="s">
        <v>73</v>
      </c>
      <c r="E9" s="18" t="s">
        <v>66</v>
      </c>
      <c r="F9" s="18" t="s">
        <v>74</v>
      </c>
    </row>
    <row r="10" spans="1:9" x14ac:dyDescent="0.3">
      <c r="A10" s="36" t="s">
        <v>0</v>
      </c>
      <c r="B10" s="58">
        <f>B11+B13+B15+B19</f>
        <v>7091199.3300000001</v>
      </c>
      <c r="C10" s="58">
        <f t="shared" ref="C10:E10" si="0">C11+C13+C15+C19</f>
        <v>8424028.6199999992</v>
      </c>
      <c r="D10" s="58">
        <f t="shared" si="0"/>
        <v>9642375.5800000001</v>
      </c>
      <c r="E10" s="58">
        <f t="shared" si="0"/>
        <v>9787011.2124999985</v>
      </c>
      <c r="F10" s="58">
        <f>F11+F13+F15+F19</f>
        <v>9933816.3819874991</v>
      </c>
    </row>
    <row r="11" spans="1:9" x14ac:dyDescent="0.3">
      <c r="A11" s="21" t="s">
        <v>46</v>
      </c>
      <c r="B11" s="59">
        <v>1346.57</v>
      </c>
      <c r="C11" s="113">
        <v>751.92</v>
      </c>
      <c r="D11" s="113">
        <v>751.92</v>
      </c>
      <c r="E11" s="113">
        <v>763.2</v>
      </c>
      <c r="F11" s="113">
        <v>774.65</v>
      </c>
    </row>
    <row r="12" spans="1:9" x14ac:dyDescent="0.3">
      <c r="A12" s="13" t="s">
        <v>47</v>
      </c>
      <c r="B12" s="61">
        <v>1346.57</v>
      </c>
      <c r="C12" s="61">
        <v>751.92</v>
      </c>
      <c r="D12" s="61">
        <v>751.92</v>
      </c>
      <c r="E12" s="61">
        <v>763.2</v>
      </c>
      <c r="F12" s="61">
        <v>774.65</v>
      </c>
    </row>
    <row r="13" spans="1:9" x14ac:dyDescent="0.3">
      <c r="A13" s="23" t="s">
        <v>130</v>
      </c>
      <c r="B13" s="113">
        <v>5411852.0899999999</v>
      </c>
      <c r="C13" s="120">
        <f>C14</f>
        <v>5862374.8899999997</v>
      </c>
      <c r="D13" s="113">
        <f>D14</f>
        <v>6902336.6200000001</v>
      </c>
      <c r="E13" s="113">
        <f t="shared" ref="E13:F13" si="1">E14</f>
        <v>7005871.6692999993</v>
      </c>
      <c r="F13" s="113">
        <f t="shared" si="1"/>
        <v>7110959.7443394987</v>
      </c>
    </row>
    <row r="14" spans="1:9" x14ac:dyDescent="0.3">
      <c r="A14" s="12" t="s">
        <v>131</v>
      </c>
      <c r="B14" s="60">
        <v>5411852.0899999999</v>
      </c>
      <c r="C14" s="117">
        <v>5862374.8899999997</v>
      </c>
      <c r="D14" s="61">
        <v>6902336.6200000001</v>
      </c>
      <c r="E14" s="61">
        <f>D14*1.015</f>
        <v>7005871.6692999993</v>
      </c>
      <c r="F14" s="61">
        <f>E14*1.015</f>
        <v>7110959.7443394987</v>
      </c>
    </row>
    <row r="15" spans="1:9" ht="26.4" x14ac:dyDescent="0.3">
      <c r="A15" s="11" t="s">
        <v>45</v>
      </c>
      <c r="B15" s="63">
        <f>B16+B17+B18</f>
        <v>337256.91000000003</v>
      </c>
      <c r="C15" s="63">
        <f t="shared" ref="C15:F15" si="2">C16+C17+C18</f>
        <v>1044095.71</v>
      </c>
      <c r="D15" s="63">
        <f t="shared" si="2"/>
        <v>1062538.8799999999</v>
      </c>
      <c r="E15" s="63">
        <f t="shared" si="2"/>
        <v>1078476.9631999999</v>
      </c>
      <c r="F15" s="63">
        <f t="shared" si="2"/>
        <v>1094654.1176479999</v>
      </c>
      <c r="I15" s="64"/>
    </row>
    <row r="16" spans="1:9" x14ac:dyDescent="0.3">
      <c r="A16" s="16" t="s">
        <v>132</v>
      </c>
      <c r="B16" s="60">
        <v>8029.1</v>
      </c>
      <c r="C16" s="61">
        <v>10000</v>
      </c>
      <c r="D16" s="61">
        <v>10000</v>
      </c>
      <c r="E16" s="61">
        <v>10150</v>
      </c>
      <c r="F16" s="61">
        <v>10302.25</v>
      </c>
    </row>
    <row r="17" spans="1:6" x14ac:dyDescent="0.3">
      <c r="A17" s="16" t="s">
        <v>133</v>
      </c>
      <c r="B17" s="60">
        <v>210803.73</v>
      </c>
      <c r="C17" s="61">
        <v>908720.21</v>
      </c>
      <c r="D17" s="61">
        <v>927163.38</v>
      </c>
      <c r="E17" s="61">
        <f>D17*1.015</f>
        <v>941070.83069999993</v>
      </c>
      <c r="F17" s="61">
        <f>E17*1.015</f>
        <v>955186.89316049987</v>
      </c>
    </row>
    <row r="18" spans="1:6" ht="26.4" x14ac:dyDescent="0.3">
      <c r="A18" s="16" t="s">
        <v>134</v>
      </c>
      <c r="B18" s="60">
        <v>118424.08</v>
      </c>
      <c r="C18" s="61">
        <v>125375.5</v>
      </c>
      <c r="D18" s="61">
        <v>125375.5</v>
      </c>
      <c r="E18" s="61">
        <f>D18*1.015</f>
        <v>127256.13249999999</v>
      </c>
      <c r="F18" s="61">
        <f>E18*1.015</f>
        <v>129164.97448749997</v>
      </c>
    </row>
    <row r="19" spans="1:6" x14ac:dyDescent="0.3">
      <c r="A19" s="36" t="s">
        <v>44</v>
      </c>
      <c r="B19" s="63">
        <f>B20+B21+B23+B25</f>
        <v>1340743.76</v>
      </c>
      <c r="C19" s="63">
        <f>C20+C21+C22+C23+C24+C25</f>
        <v>1516806.1</v>
      </c>
      <c r="D19" s="63">
        <f t="shared" ref="D19:E19" si="3">D20+D21+D22+D23+D24+D25</f>
        <v>1676748.16</v>
      </c>
      <c r="E19" s="63">
        <f t="shared" si="3"/>
        <v>1701899.38</v>
      </c>
      <c r="F19" s="63">
        <f>F20+F21+F22+F24+F25+F23</f>
        <v>1727427.87</v>
      </c>
    </row>
    <row r="20" spans="1:6" x14ac:dyDescent="0.3">
      <c r="A20" s="116" t="s">
        <v>136</v>
      </c>
      <c r="B20" s="60">
        <v>600</v>
      </c>
      <c r="C20" s="61">
        <v>683.52</v>
      </c>
      <c r="D20" s="61">
        <v>683.52</v>
      </c>
      <c r="E20" s="61">
        <v>693.77</v>
      </c>
      <c r="F20" s="119">
        <v>704.18</v>
      </c>
    </row>
    <row r="21" spans="1:6" x14ac:dyDescent="0.3">
      <c r="A21" s="116" t="s">
        <v>135</v>
      </c>
      <c r="B21" s="60">
        <v>1183557.46</v>
      </c>
      <c r="C21" s="61">
        <v>1433416.82</v>
      </c>
      <c r="D21" s="61">
        <v>1533353.88</v>
      </c>
      <c r="E21" s="61">
        <v>1556354.19</v>
      </c>
      <c r="F21" s="119">
        <v>1579699.5</v>
      </c>
    </row>
    <row r="22" spans="1:6" x14ac:dyDescent="0.3">
      <c r="A22" s="116" t="s">
        <v>144</v>
      </c>
      <c r="B22" s="60">
        <v>0</v>
      </c>
      <c r="C22" s="61">
        <v>577.36</v>
      </c>
      <c r="D22" s="61">
        <v>577.36</v>
      </c>
      <c r="E22" s="61">
        <v>586.02</v>
      </c>
      <c r="F22" s="119">
        <v>594.80999999999995</v>
      </c>
    </row>
    <row r="23" spans="1:6" x14ac:dyDescent="0.3">
      <c r="A23" s="116" t="s">
        <v>137</v>
      </c>
      <c r="B23" s="60">
        <v>146436.20000000001</v>
      </c>
      <c r="C23" s="61">
        <v>0</v>
      </c>
      <c r="D23" s="61">
        <v>60000</v>
      </c>
      <c r="E23" s="61">
        <v>60900</v>
      </c>
      <c r="F23" s="119">
        <v>61813.5</v>
      </c>
    </row>
    <row r="24" spans="1:6" x14ac:dyDescent="0.3">
      <c r="A24" s="116" t="s">
        <v>142</v>
      </c>
      <c r="B24" s="60">
        <v>0</v>
      </c>
      <c r="C24" s="61">
        <v>45</v>
      </c>
      <c r="D24" s="61">
        <v>50</v>
      </c>
      <c r="E24" s="61">
        <v>50.75</v>
      </c>
      <c r="F24" s="119">
        <v>51.51</v>
      </c>
    </row>
    <row r="25" spans="1:6" x14ac:dyDescent="0.3">
      <c r="A25" s="13" t="s">
        <v>141</v>
      </c>
      <c r="B25" s="60">
        <v>10150.1</v>
      </c>
      <c r="C25" s="61">
        <v>82083.399999999994</v>
      </c>
      <c r="D25" s="61">
        <v>82083.399999999994</v>
      </c>
      <c r="E25" s="61">
        <v>83314.649999999994</v>
      </c>
      <c r="F25" s="119">
        <v>84564.37</v>
      </c>
    </row>
    <row r="26" spans="1:6" x14ac:dyDescent="0.3">
      <c r="F26" s="118"/>
    </row>
    <row r="28" spans="1:6" ht="15.75" customHeight="1" x14ac:dyDescent="0.3">
      <c r="A28" s="149" t="s">
        <v>42</v>
      </c>
      <c r="B28" s="149"/>
      <c r="C28" s="149"/>
      <c r="D28" s="149"/>
      <c r="E28" s="149"/>
      <c r="F28" s="149"/>
    </row>
    <row r="29" spans="1:6" ht="17.399999999999999" x14ac:dyDescent="0.3">
      <c r="A29" s="4"/>
      <c r="B29" s="4"/>
      <c r="C29" s="4"/>
      <c r="D29" s="4"/>
      <c r="E29" s="5"/>
      <c r="F29" s="5"/>
    </row>
    <row r="30" spans="1:6" ht="26.4" x14ac:dyDescent="0.3">
      <c r="A30" s="18" t="s">
        <v>43</v>
      </c>
      <c r="B30" s="17" t="s">
        <v>72</v>
      </c>
      <c r="C30" s="18" t="s">
        <v>69</v>
      </c>
      <c r="D30" s="18" t="s">
        <v>73</v>
      </c>
      <c r="E30" s="18" t="s">
        <v>66</v>
      </c>
      <c r="F30" s="18" t="s">
        <v>74</v>
      </c>
    </row>
    <row r="31" spans="1:6" x14ac:dyDescent="0.3">
      <c r="A31" s="36" t="s">
        <v>1</v>
      </c>
      <c r="B31" s="58">
        <v>7091199.3300000001</v>
      </c>
      <c r="C31" s="58">
        <f>C32+C35+C37+C41</f>
        <v>8424028.6199999992</v>
      </c>
      <c r="D31" s="58">
        <f t="shared" ref="D31:F31" si="4">D32+D35+D37+D41</f>
        <v>9642375.5800000001</v>
      </c>
      <c r="E31" s="58">
        <f t="shared" si="4"/>
        <v>9787011.2128999997</v>
      </c>
      <c r="F31" s="58">
        <f t="shared" si="4"/>
        <v>9933816.3826934993</v>
      </c>
    </row>
    <row r="32" spans="1:6" ht="15.75" customHeight="1" x14ac:dyDescent="0.3">
      <c r="A32" s="21" t="s">
        <v>46</v>
      </c>
      <c r="B32" s="63">
        <v>1346.57</v>
      </c>
      <c r="C32" s="113">
        <v>751.92</v>
      </c>
      <c r="D32" s="113">
        <v>751.92</v>
      </c>
      <c r="E32" s="113">
        <v>763.2</v>
      </c>
      <c r="F32" s="113">
        <v>774.65</v>
      </c>
    </row>
    <row r="33" spans="1:6" x14ac:dyDescent="0.3">
      <c r="A33" s="13" t="s">
        <v>47</v>
      </c>
      <c r="B33" s="60">
        <v>1346.57</v>
      </c>
      <c r="C33" s="61">
        <v>751.92</v>
      </c>
      <c r="D33" s="61">
        <v>751.92</v>
      </c>
      <c r="E33" s="61">
        <v>763.2</v>
      </c>
      <c r="F33" s="61">
        <v>774.65</v>
      </c>
    </row>
    <row r="34" spans="1:6" x14ac:dyDescent="0.3">
      <c r="A34" s="12" t="s">
        <v>29</v>
      </c>
      <c r="B34" s="60"/>
      <c r="C34" s="61"/>
      <c r="D34" s="61"/>
      <c r="E34" s="61"/>
      <c r="F34" s="61"/>
    </row>
    <row r="35" spans="1:6" x14ac:dyDescent="0.3">
      <c r="A35" s="21" t="s">
        <v>48</v>
      </c>
      <c r="B35" s="63">
        <v>5411852.0899999999</v>
      </c>
      <c r="C35" s="120">
        <f>C36</f>
        <v>5862374.8899999997</v>
      </c>
      <c r="D35" s="120">
        <f t="shared" ref="D35:F35" si="5">D36</f>
        <v>6902336.6200000001</v>
      </c>
      <c r="E35" s="120">
        <f t="shared" si="5"/>
        <v>7005871.6692999993</v>
      </c>
      <c r="F35" s="120">
        <f t="shared" si="5"/>
        <v>7110959.7443394987</v>
      </c>
    </row>
    <row r="36" spans="1:6" x14ac:dyDescent="0.3">
      <c r="A36" s="13" t="s">
        <v>138</v>
      </c>
      <c r="B36" s="60">
        <v>5411852.0899999999</v>
      </c>
      <c r="C36" s="117">
        <v>5862374.8899999997</v>
      </c>
      <c r="D36" s="61">
        <v>6902336.6200000001</v>
      </c>
      <c r="E36" s="61">
        <f>D36*1.015</f>
        <v>7005871.6692999993</v>
      </c>
      <c r="F36" s="61">
        <f>E36*1.015</f>
        <v>7110959.7443394987</v>
      </c>
    </row>
    <row r="37" spans="1:6" ht="26.4" x14ac:dyDescent="0.3">
      <c r="A37" s="114" t="s">
        <v>139</v>
      </c>
      <c r="B37" s="63">
        <f>B38+B39+B40</f>
        <v>337256.91000000003</v>
      </c>
      <c r="C37" s="63">
        <f t="shared" ref="C37" si="6">C38+C39+C40</f>
        <v>1044095.71</v>
      </c>
      <c r="D37" s="63">
        <f t="shared" ref="D37" si="7">D38+D39+D40</f>
        <v>1062538.8799999999</v>
      </c>
      <c r="E37" s="63">
        <f t="shared" ref="E37" si="8">E38+E39+E40</f>
        <v>1078476.9631999999</v>
      </c>
      <c r="F37" s="63">
        <f>E37*1.015</f>
        <v>1094654.1176479997</v>
      </c>
    </row>
    <row r="38" spans="1:6" x14ac:dyDescent="0.3">
      <c r="A38" s="115" t="s">
        <v>143</v>
      </c>
      <c r="B38" s="60">
        <v>8029.1</v>
      </c>
      <c r="C38" s="61">
        <v>10000</v>
      </c>
      <c r="D38" s="61">
        <v>10000</v>
      </c>
      <c r="E38" s="61">
        <f>D38*1.015</f>
        <v>10149.999999999998</v>
      </c>
      <c r="F38" s="60">
        <f t="shared" ref="F38:F39" si="9">E38*1.015</f>
        <v>10302.249999999996</v>
      </c>
    </row>
    <row r="39" spans="1:6" x14ac:dyDescent="0.3">
      <c r="A39" s="99" t="s">
        <v>133</v>
      </c>
      <c r="B39" s="60">
        <v>210803.73</v>
      </c>
      <c r="C39" s="61">
        <v>908720.21</v>
      </c>
      <c r="D39" s="61">
        <v>927163.38</v>
      </c>
      <c r="E39" s="61">
        <f t="shared" ref="E39" si="10">D39*1.015</f>
        <v>941070.83069999993</v>
      </c>
      <c r="F39" s="60">
        <f t="shared" si="9"/>
        <v>955186.89316049987</v>
      </c>
    </row>
    <row r="40" spans="1:6" x14ac:dyDescent="0.3">
      <c r="A40" s="99" t="s">
        <v>140</v>
      </c>
      <c r="B40" s="60">
        <v>118424.08</v>
      </c>
      <c r="C40" s="61">
        <v>125375.5</v>
      </c>
      <c r="D40" s="61">
        <v>125375.5</v>
      </c>
      <c r="E40" s="61">
        <f>D40*1.015</f>
        <v>127256.13249999999</v>
      </c>
      <c r="F40" s="61">
        <f>E40*1.015</f>
        <v>129164.97448749997</v>
      </c>
    </row>
    <row r="41" spans="1:6" x14ac:dyDescent="0.3">
      <c r="A41" s="36" t="s">
        <v>44</v>
      </c>
      <c r="B41" s="63">
        <f>B42+B43+B45+B47</f>
        <v>1340743.76</v>
      </c>
      <c r="C41" s="63">
        <f>C42+C43+C44+C45+C46+C47</f>
        <v>1516806.1</v>
      </c>
      <c r="D41" s="63">
        <f t="shared" ref="D41" si="11">D42+D43+D44+D45+D46+D47</f>
        <v>1676748.16</v>
      </c>
      <c r="E41" s="63">
        <f t="shared" ref="E41" si="12">E42+E43+E44+E45+E46+E47</f>
        <v>1701899.3803999999</v>
      </c>
      <c r="F41" s="63">
        <f>F42+F43+F44+F46+F47+F45</f>
        <v>1727427.8707059999</v>
      </c>
    </row>
    <row r="42" spans="1:6" x14ac:dyDescent="0.3">
      <c r="A42" s="116" t="s">
        <v>136</v>
      </c>
      <c r="B42" s="60">
        <v>600</v>
      </c>
      <c r="C42" s="61">
        <v>683.52</v>
      </c>
      <c r="D42" s="61">
        <v>683.52</v>
      </c>
      <c r="E42" s="61">
        <v>693.77</v>
      </c>
      <c r="F42" s="119">
        <v>704.18</v>
      </c>
    </row>
    <row r="43" spans="1:6" x14ac:dyDescent="0.3">
      <c r="A43" s="116" t="s">
        <v>135</v>
      </c>
      <c r="B43" s="60">
        <v>1183557.46</v>
      </c>
      <c r="C43" s="61">
        <v>1433416.82</v>
      </c>
      <c r="D43" s="61">
        <v>1533353.88</v>
      </c>
      <c r="E43" s="61">
        <v>1556354.19</v>
      </c>
      <c r="F43" s="119">
        <v>1579699.5</v>
      </c>
    </row>
    <row r="44" spans="1:6" x14ac:dyDescent="0.3">
      <c r="A44" s="116" t="s">
        <v>144</v>
      </c>
      <c r="B44" s="60">
        <v>0</v>
      </c>
      <c r="C44" s="61">
        <v>577.36</v>
      </c>
      <c r="D44" s="61">
        <v>577.36</v>
      </c>
      <c r="E44" s="61">
        <f t="shared" ref="E44:F44" si="13">D44*1.015</f>
        <v>586.0204</v>
      </c>
      <c r="F44" s="61">
        <f t="shared" si="13"/>
        <v>594.81070599999998</v>
      </c>
    </row>
    <row r="45" spans="1:6" x14ac:dyDescent="0.3">
      <c r="A45" s="116" t="s">
        <v>137</v>
      </c>
      <c r="B45" s="60">
        <v>146436.20000000001</v>
      </c>
      <c r="C45" s="61">
        <v>0</v>
      </c>
      <c r="D45" s="61">
        <v>60000</v>
      </c>
      <c r="E45" s="61">
        <v>60900</v>
      </c>
      <c r="F45" s="119">
        <v>61813.5</v>
      </c>
    </row>
    <row r="46" spans="1:6" x14ac:dyDescent="0.3">
      <c r="A46" s="116" t="s">
        <v>142</v>
      </c>
      <c r="B46" s="60">
        <v>0</v>
      </c>
      <c r="C46" s="61">
        <v>45</v>
      </c>
      <c r="D46" s="61">
        <v>50</v>
      </c>
      <c r="E46" s="61">
        <v>50.75</v>
      </c>
      <c r="F46" s="119">
        <v>51.51</v>
      </c>
    </row>
    <row r="47" spans="1:6" x14ac:dyDescent="0.3">
      <c r="A47" s="13" t="s">
        <v>141</v>
      </c>
      <c r="B47" s="60">
        <v>10150.1</v>
      </c>
      <c r="C47" s="61">
        <v>82083.399999999994</v>
      </c>
      <c r="D47" s="61">
        <v>82083.399999999994</v>
      </c>
      <c r="E47" s="61">
        <v>83314.649999999994</v>
      </c>
      <c r="F47" s="119">
        <v>84564.37</v>
      </c>
    </row>
  </sheetData>
  <mergeCells count="5">
    <mergeCell ref="A1:F1"/>
    <mergeCell ref="A3:F3"/>
    <mergeCell ref="A5:F5"/>
    <mergeCell ref="A7:F7"/>
    <mergeCell ref="A28:F28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1"/>
  <sheetViews>
    <sheetView workbookViewId="0">
      <selection activeCell="F11" sqref="F11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49" t="s">
        <v>67</v>
      </c>
      <c r="B1" s="149"/>
      <c r="C1" s="149"/>
      <c r="D1" s="149"/>
      <c r="E1" s="149"/>
      <c r="F1" s="14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49" t="s">
        <v>19</v>
      </c>
      <c r="B3" s="149"/>
      <c r="C3" s="149"/>
      <c r="D3" s="149"/>
      <c r="E3" s="150"/>
      <c r="F3" s="150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49" t="s">
        <v>4</v>
      </c>
      <c r="B5" s="151"/>
      <c r="C5" s="151"/>
      <c r="D5" s="151"/>
      <c r="E5" s="151"/>
      <c r="F5" s="151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49" t="s">
        <v>14</v>
      </c>
      <c r="B7" s="177"/>
      <c r="C7" s="177"/>
      <c r="D7" s="177"/>
      <c r="E7" s="177"/>
      <c r="F7" s="177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8" t="s">
        <v>43</v>
      </c>
      <c r="B9" s="17" t="s">
        <v>72</v>
      </c>
      <c r="C9" s="18" t="s">
        <v>69</v>
      </c>
      <c r="D9" s="18" t="s">
        <v>73</v>
      </c>
      <c r="E9" s="18" t="s">
        <v>66</v>
      </c>
      <c r="F9" s="18" t="s">
        <v>74</v>
      </c>
    </row>
    <row r="10" spans="1:6" ht="15.75" customHeight="1" x14ac:dyDescent="0.3">
      <c r="A10" s="11" t="s">
        <v>15</v>
      </c>
      <c r="B10" s="127">
        <v>7091199.3300000001</v>
      </c>
      <c r="C10" s="113">
        <f>C12+C13</f>
        <v>8424028.6199999992</v>
      </c>
      <c r="D10" s="113">
        <f>D12+D13</f>
        <v>9642375.5800000001</v>
      </c>
      <c r="E10" s="113">
        <f>D10*1.015</f>
        <v>9787011.2136999983</v>
      </c>
      <c r="F10" s="113">
        <f>E10*1.015</f>
        <v>9933816.381905498</v>
      </c>
    </row>
    <row r="11" spans="1:6" ht="15.75" customHeight="1" x14ac:dyDescent="0.3">
      <c r="A11" s="11" t="s">
        <v>150</v>
      </c>
      <c r="B11" s="127">
        <v>7091199.3300000001</v>
      </c>
      <c r="C11" s="113">
        <v>8424028.6199999992</v>
      </c>
      <c r="D11" s="113">
        <v>9642375.5800000001</v>
      </c>
      <c r="E11" s="113">
        <v>9787011.2100000009</v>
      </c>
      <c r="F11" s="113">
        <v>9933816.3800000008</v>
      </c>
    </row>
    <row r="12" spans="1:6" ht="15.75" customHeight="1" x14ac:dyDescent="0.3">
      <c r="A12" s="16" t="s">
        <v>151</v>
      </c>
      <c r="B12" s="128">
        <v>1340743.76</v>
      </c>
      <c r="C12" s="61">
        <v>1516806.1</v>
      </c>
      <c r="D12" s="61">
        <v>1676748.16</v>
      </c>
      <c r="E12" s="61">
        <v>1701899.38</v>
      </c>
      <c r="F12" s="61">
        <v>1665614.37</v>
      </c>
    </row>
    <row r="13" spans="1:6" x14ac:dyDescent="0.3">
      <c r="A13" s="126" t="s">
        <v>152</v>
      </c>
      <c r="B13" s="129">
        <v>5750455.54</v>
      </c>
      <c r="C13" s="61">
        <v>6907222.5199999996</v>
      </c>
      <c r="D13" s="61">
        <v>7965627.4199999999</v>
      </c>
      <c r="E13" s="61">
        <f>D13*1.015</f>
        <v>8085111.8312999988</v>
      </c>
      <c r="F13" s="61">
        <f>E13*1.015</f>
        <v>8206388.5087694982</v>
      </c>
    </row>
    <row r="14" spans="1:6" x14ac:dyDescent="0.3">
      <c r="B14" s="118"/>
    </row>
    <row r="21" spans="6:6" x14ac:dyDescent="0.3">
      <c r="F21" s="11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E12" sqref="E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49" t="s">
        <v>67</v>
      </c>
      <c r="B1" s="149"/>
      <c r="C1" s="149"/>
      <c r="D1" s="149"/>
      <c r="E1" s="149"/>
      <c r="F1" s="149"/>
      <c r="G1" s="149"/>
      <c r="H1" s="149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49" t="s">
        <v>19</v>
      </c>
      <c r="B3" s="149"/>
      <c r="C3" s="149"/>
      <c r="D3" s="149"/>
      <c r="E3" s="149"/>
      <c r="F3" s="149"/>
      <c r="G3" s="149"/>
      <c r="H3" s="149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49" t="s">
        <v>50</v>
      </c>
      <c r="B5" s="149"/>
      <c r="C5" s="149"/>
      <c r="D5" s="149"/>
      <c r="E5" s="149"/>
      <c r="F5" s="149"/>
      <c r="G5" s="149"/>
      <c r="H5" s="149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18" t="s">
        <v>5</v>
      </c>
      <c r="B7" s="17" t="s">
        <v>6</v>
      </c>
      <c r="C7" s="17" t="s">
        <v>31</v>
      </c>
      <c r="D7" s="17" t="s">
        <v>72</v>
      </c>
      <c r="E7" s="18" t="s">
        <v>69</v>
      </c>
      <c r="F7" s="18" t="s">
        <v>73</v>
      </c>
      <c r="G7" s="18" t="s">
        <v>66</v>
      </c>
      <c r="H7" s="18" t="s">
        <v>74</v>
      </c>
    </row>
    <row r="8" spans="1:8" x14ac:dyDescent="0.3">
      <c r="A8" s="34"/>
      <c r="B8" s="35"/>
      <c r="C8" s="33" t="s">
        <v>52</v>
      </c>
      <c r="D8" s="35"/>
      <c r="E8" s="34"/>
      <c r="F8" s="34"/>
      <c r="G8" s="34"/>
      <c r="H8" s="34"/>
    </row>
    <row r="9" spans="1:8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3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3">
      <c r="A11" s="11"/>
      <c r="B11" s="15"/>
      <c r="C11" s="37"/>
      <c r="D11" s="8"/>
      <c r="E11" s="9"/>
      <c r="F11" s="9"/>
      <c r="G11" s="9"/>
      <c r="H11" s="9"/>
    </row>
    <row r="12" spans="1:8" x14ac:dyDescent="0.3">
      <c r="A12" s="11"/>
      <c r="B12" s="15"/>
      <c r="C12" s="33" t="s">
        <v>55</v>
      </c>
      <c r="D12" s="8"/>
      <c r="E12" s="9"/>
      <c r="F12" s="9"/>
      <c r="G12" s="9"/>
      <c r="H12" s="9"/>
    </row>
    <row r="13" spans="1:8" ht="26.4" x14ac:dyDescent="0.3">
      <c r="A13" s="14">
        <v>5</v>
      </c>
      <c r="B13" s="14"/>
      <c r="C13" s="21" t="s">
        <v>17</v>
      </c>
      <c r="D13" s="8"/>
      <c r="E13" s="9"/>
      <c r="F13" s="9"/>
      <c r="G13" s="9"/>
      <c r="H13" s="9"/>
    </row>
    <row r="14" spans="1:8" ht="26.4" x14ac:dyDescent="0.3">
      <c r="A14" s="15"/>
      <c r="B14" s="15">
        <v>54</v>
      </c>
      <c r="C14" s="22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tabSelected="1" topLeftCell="A9" workbookViewId="0">
      <selection activeCell="H25" sqref="H25"/>
    </sheetView>
  </sheetViews>
  <sheetFormatPr defaultRowHeight="14.4" x14ac:dyDescent="0.3"/>
  <cols>
    <col min="1" max="6" width="25.33203125" customWidth="1"/>
  </cols>
  <sheetData>
    <row r="1" spans="1:6" ht="42" customHeight="1" x14ac:dyDescent="0.3">
      <c r="A1" s="149" t="s">
        <v>67</v>
      </c>
      <c r="B1" s="149"/>
      <c r="C1" s="149"/>
      <c r="D1" s="149"/>
      <c r="E1" s="149"/>
      <c r="F1" s="149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49" t="s">
        <v>19</v>
      </c>
      <c r="B3" s="149"/>
      <c r="C3" s="149"/>
      <c r="D3" s="149"/>
      <c r="E3" s="149"/>
      <c r="F3" s="149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49" t="s">
        <v>51</v>
      </c>
      <c r="B5" s="149"/>
      <c r="C5" s="149"/>
      <c r="D5" s="149"/>
      <c r="E5" s="149"/>
      <c r="F5" s="149"/>
    </row>
    <row r="6" spans="1:6" ht="17.399999999999999" x14ac:dyDescent="0.3">
      <c r="A6" s="4"/>
      <c r="B6" s="4"/>
      <c r="C6" s="4"/>
      <c r="D6" s="4"/>
      <c r="E6" s="5"/>
      <c r="F6" s="5"/>
    </row>
    <row r="7" spans="1:6" ht="26.4" x14ac:dyDescent="0.3">
      <c r="A7" s="17" t="s">
        <v>43</v>
      </c>
      <c r="B7" s="17" t="s">
        <v>72</v>
      </c>
      <c r="C7" s="18" t="s">
        <v>69</v>
      </c>
      <c r="D7" s="18" t="s">
        <v>73</v>
      </c>
      <c r="E7" s="18" t="s">
        <v>66</v>
      </c>
      <c r="F7" s="18" t="s">
        <v>74</v>
      </c>
    </row>
    <row r="8" spans="1:6" x14ac:dyDescent="0.3">
      <c r="A8" s="11" t="s">
        <v>52</v>
      </c>
      <c r="B8" s="60"/>
      <c r="C8" s="61"/>
      <c r="D8" s="61"/>
      <c r="E8" s="61"/>
      <c r="F8" s="61"/>
    </row>
    <row r="9" spans="1:6" ht="26.4" x14ac:dyDescent="0.3">
      <c r="A9" s="11" t="s">
        <v>53</v>
      </c>
      <c r="B9" s="60"/>
      <c r="C9" s="61"/>
      <c r="D9" s="61"/>
      <c r="E9" s="61"/>
      <c r="F9" s="61"/>
    </row>
    <row r="10" spans="1:6" ht="26.4" x14ac:dyDescent="0.3">
      <c r="A10" s="16" t="s">
        <v>54</v>
      </c>
      <c r="B10" s="60"/>
      <c r="C10" s="61"/>
      <c r="D10" s="61"/>
      <c r="E10" s="61"/>
      <c r="F10" s="61"/>
    </row>
    <row r="11" spans="1:6" x14ac:dyDescent="0.3">
      <c r="A11" s="16"/>
      <c r="B11" s="60"/>
      <c r="C11" s="61"/>
      <c r="D11" s="61"/>
      <c r="E11" s="61"/>
      <c r="F11" s="61"/>
    </row>
    <row r="12" spans="1:6" x14ac:dyDescent="0.3">
      <c r="A12" s="11" t="s">
        <v>55</v>
      </c>
      <c r="B12" s="63"/>
      <c r="C12" s="61"/>
      <c r="D12" s="61"/>
      <c r="E12" s="61"/>
      <c r="F12" s="61"/>
    </row>
    <row r="13" spans="1:6" x14ac:dyDescent="0.3">
      <c r="A13" s="21" t="s">
        <v>46</v>
      </c>
      <c r="B13" s="63"/>
      <c r="C13" s="61"/>
      <c r="D13" s="61"/>
      <c r="E13" s="61"/>
      <c r="F13" s="61"/>
    </row>
    <row r="14" spans="1:6" x14ac:dyDescent="0.3">
      <c r="A14" s="13" t="s">
        <v>47</v>
      </c>
      <c r="B14" s="60"/>
      <c r="C14" s="61"/>
      <c r="D14" s="61"/>
      <c r="E14" s="61"/>
      <c r="F14" s="62"/>
    </row>
    <row r="15" spans="1:6" x14ac:dyDescent="0.3">
      <c r="A15" s="21" t="s">
        <v>48</v>
      </c>
      <c r="B15" s="63"/>
      <c r="C15" s="61"/>
      <c r="D15" s="61"/>
      <c r="E15" s="61"/>
      <c r="F15" s="62"/>
    </row>
    <row r="16" spans="1:6" x14ac:dyDescent="0.3">
      <c r="A16" s="13" t="s">
        <v>49</v>
      </c>
      <c r="B16" s="60"/>
      <c r="C16" s="61"/>
      <c r="D16" s="61"/>
      <c r="E16" s="61"/>
      <c r="F16" s="62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3"/>
  <sheetViews>
    <sheetView topLeftCell="A5" zoomScaleNormal="100" workbookViewId="0">
      <selection activeCell="G73" sqref="G73"/>
    </sheetView>
  </sheetViews>
  <sheetFormatPr defaultRowHeight="14.4" x14ac:dyDescent="0.3"/>
  <cols>
    <col min="1" max="1" width="14.44140625" customWidth="1"/>
    <col min="2" max="2" width="5" customWidth="1"/>
    <col min="3" max="3" width="4.88671875" hidden="1" customWidth="1"/>
    <col min="4" max="4" width="36.6640625" customWidth="1"/>
    <col min="5" max="9" width="25.33203125" customWidth="1"/>
  </cols>
  <sheetData>
    <row r="1" spans="1:9" ht="42" customHeight="1" x14ac:dyDescent="0.3">
      <c r="A1" s="149" t="s">
        <v>128</v>
      </c>
      <c r="B1" s="149"/>
      <c r="C1" s="149"/>
      <c r="D1" s="149"/>
      <c r="E1" s="149"/>
      <c r="F1" s="149"/>
      <c r="G1" s="149"/>
      <c r="H1" s="149"/>
      <c r="I1" s="149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49" t="s">
        <v>18</v>
      </c>
      <c r="B3" s="151"/>
      <c r="C3" s="151"/>
      <c r="D3" s="151"/>
      <c r="E3" s="151"/>
      <c r="F3" s="151"/>
      <c r="G3" s="151"/>
      <c r="H3" s="151"/>
      <c r="I3" s="151"/>
    </row>
    <row r="4" spans="1:9" ht="18" thickBot="1" x14ac:dyDescent="0.35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86" t="s">
        <v>20</v>
      </c>
      <c r="B5" s="187"/>
      <c r="C5" s="187"/>
      <c r="D5" s="66" t="s">
        <v>21</v>
      </c>
      <c r="E5" s="66" t="s">
        <v>72</v>
      </c>
      <c r="F5" s="66" t="s">
        <v>69</v>
      </c>
      <c r="G5" s="66" t="s">
        <v>73</v>
      </c>
      <c r="H5" s="66" t="s">
        <v>66</v>
      </c>
      <c r="I5" s="67" t="s">
        <v>74</v>
      </c>
    </row>
    <row r="6" spans="1:9" ht="15" customHeight="1" x14ac:dyDescent="0.3">
      <c r="A6" s="68">
        <v>1</v>
      </c>
      <c r="B6" s="188">
        <v>2</v>
      </c>
      <c r="C6" s="188"/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70">
        <v>8</v>
      </c>
    </row>
    <row r="7" spans="1:9" ht="15" customHeight="1" x14ac:dyDescent="0.3">
      <c r="A7" s="184" t="s">
        <v>80</v>
      </c>
      <c r="B7" s="185"/>
      <c r="C7" s="185"/>
      <c r="D7" s="71" t="s">
        <v>81</v>
      </c>
      <c r="E7" s="71">
        <f>E8+E17+E55+E59</f>
        <v>7091199.3300000001</v>
      </c>
      <c r="F7" s="71">
        <f>F8+F17+F55+F59</f>
        <v>8424028.620000001</v>
      </c>
      <c r="G7" s="71">
        <f>G8+G17+G55+G59</f>
        <v>9642375.5799999982</v>
      </c>
      <c r="H7" s="71">
        <f>H8+H17+H55+H59</f>
        <v>9787011.2071999982</v>
      </c>
      <c r="I7" s="71">
        <f t="shared" ref="I7" si="0">I8+I17+I55+I59</f>
        <v>9933816.36210672</v>
      </c>
    </row>
    <row r="8" spans="1:9" ht="15" customHeight="1" x14ac:dyDescent="0.3">
      <c r="A8" s="178">
        <v>2204</v>
      </c>
      <c r="B8" s="179"/>
      <c r="C8" s="179"/>
      <c r="D8" s="72" t="s">
        <v>82</v>
      </c>
      <c r="E8" s="73">
        <f>E9+E13</f>
        <v>1301981.54</v>
      </c>
      <c r="F8" s="73">
        <f t="shared" ref="F8:I8" si="1">F9+F13</f>
        <v>1558792.32</v>
      </c>
      <c r="G8" s="73">
        <f t="shared" si="1"/>
        <v>1658729.38</v>
      </c>
      <c r="H8" s="73">
        <f t="shared" si="1"/>
        <v>1683610.3181999996</v>
      </c>
      <c r="I8" s="73">
        <f t="shared" si="1"/>
        <v>1708864.4710229996</v>
      </c>
    </row>
    <row r="9" spans="1:9" ht="15.6" x14ac:dyDescent="0.3">
      <c r="A9" s="180" t="s">
        <v>83</v>
      </c>
      <c r="B9" s="181"/>
      <c r="C9" s="181"/>
      <c r="D9" s="74" t="s">
        <v>84</v>
      </c>
      <c r="E9" s="97">
        <f>E10+E12</f>
        <v>118424.08</v>
      </c>
      <c r="F9" s="97">
        <f t="shared" ref="F9:I9" si="2">F10</f>
        <v>125375.5</v>
      </c>
      <c r="G9" s="97">
        <f t="shared" si="2"/>
        <v>125375.5</v>
      </c>
      <c r="H9" s="97">
        <f t="shared" si="2"/>
        <v>127256.13</v>
      </c>
      <c r="I9" s="97">
        <f t="shared" si="2"/>
        <v>129164.97</v>
      </c>
    </row>
    <row r="10" spans="1:9" x14ac:dyDescent="0.3">
      <c r="A10" s="76">
        <v>45</v>
      </c>
      <c r="B10" s="77"/>
      <c r="C10" s="77"/>
      <c r="D10" s="78" t="s">
        <v>85</v>
      </c>
      <c r="E10" s="79">
        <v>118030.82</v>
      </c>
      <c r="F10" s="79">
        <v>125375.5</v>
      </c>
      <c r="G10" s="79">
        <v>125375.5</v>
      </c>
      <c r="H10" s="79">
        <v>127256.13</v>
      </c>
      <c r="I10" s="79">
        <v>129164.97</v>
      </c>
    </row>
    <row r="11" spans="1:9" x14ac:dyDescent="0.3">
      <c r="A11" s="80">
        <v>32</v>
      </c>
      <c r="B11" s="81"/>
      <c r="C11" s="81"/>
      <c r="D11" s="82" t="s">
        <v>86</v>
      </c>
      <c r="E11" s="79">
        <v>117637.56</v>
      </c>
      <c r="F11" s="79">
        <v>124976.34</v>
      </c>
      <c r="G11" s="79">
        <v>124976.34</v>
      </c>
      <c r="H11" s="79">
        <f>G11*1.015</f>
        <v>126850.98509999999</v>
      </c>
      <c r="I11" s="79">
        <f>H11*1.015</f>
        <v>128753.74987649998</v>
      </c>
    </row>
    <row r="12" spans="1:9" ht="15" customHeight="1" x14ac:dyDescent="0.3">
      <c r="A12" s="80">
        <v>34</v>
      </c>
      <c r="B12" s="81"/>
      <c r="C12" s="81"/>
      <c r="D12" s="82" t="s">
        <v>87</v>
      </c>
      <c r="E12" s="79">
        <v>393.26</v>
      </c>
      <c r="F12" s="79">
        <v>399.16</v>
      </c>
      <c r="G12" s="79">
        <v>399.16</v>
      </c>
      <c r="H12" s="79">
        <f>G12*1.015</f>
        <v>405.1474</v>
      </c>
      <c r="I12" s="79">
        <f>H12*1.015</f>
        <v>411.22461099999998</v>
      </c>
    </row>
    <row r="13" spans="1:9" ht="14.25" customHeight="1" x14ac:dyDescent="0.3">
      <c r="A13" s="83" t="s">
        <v>88</v>
      </c>
      <c r="B13" s="84"/>
      <c r="C13" s="84"/>
      <c r="D13" s="74" t="s">
        <v>89</v>
      </c>
      <c r="E13" s="85">
        <f>E14</f>
        <v>1183557.46</v>
      </c>
      <c r="F13" s="85">
        <f t="shared" ref="F13:I13" si="3">F14</f>
        <v>1433416.82</v>
      </c>
      <c r="G13" s="85">
        <f t="shared" si="3"/>
        <v>1533353.88</v>
      </c>
      <c r="H13" s="85">
        <f t="shared" si="3"/>
        <v>1556354.1881999997</v>
      </c>
      <c r="I13" s="85">
        <f t="shared" si="3"/>
        <v>1579699.5010229996</v>
      </c>
    </row>
    <row r="14" spans="1:9" ht="15" customHeight="1" x14ac:dyDescent="0.3">
      <c r="A14" s="86">
        <v>51</v>
      </c>
      <c r="B14" s="87"/>
      <c r="C14" s="87"/>
      <c r="D14" s="88" t="s">
        <v>90</v>
      </c>
      <c r="E14" s="75">
        <f>SUM(E15:E16)</f>
        <v>1183557.46</v>
      </c>
      <c r="F14" s="75">
        <f t="shared" ref="F14:G14" si="4">SUM(F15:F16)</f>
        <v>1433416.82</v>
      </c>
      <c r="G14" s="75">
        <f t="shared" si="4"/>
        <v>1533353.88</v>
      </c>
      <c r="H14" s="75">
        <f>G14*1.015</f>
        <v>1556354.1881999997</v>
      </c>
      <c r="I14" s="75">
        <f>H14*1.015</f>
        <v>1579699.5010229996</v>
      </c>
    </row>
    <row r="15" spans="1:9" x14ac:dyDescent="0.3">
      <c r="A15" s="89">
        <v>31</v>
      </c>
      <c r="B15" s="90"/>
      <c r="C15" s="90"/>
      <c r="D15" s="91" t="s">
        <v>11</v>
      </c>
      <c r="E15" s="79">
        <v>1179749.46</v>
      </c>
      <c r="F15" s="79">
        <v>1427784.82</v>
      </c>
      <c r="G15" s="79">
        <v>1527721.88</v>
      </c>
      <c r="H15" s="145">
        <f t="shared" ref="H15:H16" si="5">G15*1.015</f>
        <v>1550637.7081999998</v>
      </c>
      <c r="I15" s="145">
        <f>H15*1.015</f>
        <v>1573897.2738229996</v>
      </c>
    </row>
    <row r="16" spans="1:9" x14ac:dyDescent="0.3">
      <c r="A16" s="92">
        <v>32</v>
      </c>
      <c r="B16" s="93"/>
      <c r="C16" s="93"/>
      <c r="D16" s="78" t="s">
        <v>22</v>
      </c>
      <c r="E16" s="79">
        <v>3808</v>
      </c>
      <c r="F16" s="79">
        <v>5632</v>
      </c>
      <c r="G16" s="79">
        <v>5632</v>
      </c>
      <c r="H16" s="145">
        <f t="shared" si="5"/>
        <v>5716.48</v>
      </c>
      <c r="I16" s="145">
        <f>H16*1.015</f>
        <v>5802.2271999999994</v>
      </c>
    </row>
    <row r="17" spans="1:9" ht="15" customHeight="1" x14ac:dyDescent="0.3">
      <c r="A17" s="83">
        <v>2205</v>
      </c>
      <c r="B17" s="84"/>
      <c r="C17" s="84"/>
      <c r="D17" s="88" t="s">
        <v>91</v>
      </c>
      <c r="E17" s="85">
        <v>5779067.6900000004</v>
      </c>
      <c r="F17" s="85">
        <f>F18+F29</f>
        <v>6743662.2999999998</v>
      </c>
      <c r="G17" s="85">
        <f t="shared" ref="G17:I17" si="6">G18+G29</f>
        <v>7862067.1999999993</v>
      </c>
      <c r="H17" s="85">
        <f t="shared" si="6"/>
        <v>7979998.2079999987</v>
      </c>
      <c r="I17" s="85">
        <f t="shared" si="6"/>
        <v>8099698.1811199971</v>
      </c>
    </row>
    <row r="18" spans="1:9" ht="15.6" x14ac:dyDescent="0.3">
      <c r="A18" s="182" t="s">
        <v>92</v>
      </c>
      <c r="B18" s="183"/>
      <c r="C18" s="183"/>
      <c r="D18" s="88" t="s">
        <v>93</v>
      </c>
      <c r="E18" s="85">
        <v>5598336.6100000003</v>
      </c>
      <c r="F18" s="85">
        <f t="shared" ref="F18:I18" si="7">F19+F23</f>
        <v>6671057.5699999994</v>
      </c>
      <c r="G18" s="85">
        <f t="shared" si="7"/>
        <v>7727663.7799999993</v>
      </c>
      <c r="H18" s="85">
        <f t="shared" si="7"/>
        <v>7843578.7366999984</v>
      </c>
      <c r="I18" s="85">
        <f t="shared" si="7"/>
        <v>7961232.4177504973</v>
      </c>
    </row>
    <row r="19" spans="1:9" ht="15.6" x14ac:dyDescent="0.3">
      <c r="A19" s="94">
        <v>31</v>
      </c>
      <c r="B19" s="95"/>
      <c r="C19" s="95"/>
      <c r="D19" s="96" t="s">
        <v>94</v>
      </c>
      <c r="E19" s="97">
        <f>SUM(E20:E22)</f>
        <v>5598336.6100000003</v>
      </c>
      <c r="F19" s="97">
        <f t="shared" ref="F19:G19" si="8">SUM(F20:F22)</f>
        <v>5832874.7599999998</v>
      </c>
      <c r="G19" s="97">
        <f t="shared" si="8"/>
        <v>6872037.7999999998</v>
      </c>
      <c r="H19" s="97">
        <f>G19*1.015</f>
        <v>6975118.3669999987</v>
      </c>
      <c r="I19" s="97">
        <f>H19*1.015</f>
        <v>7079745.1425049976</v>
      </c>
    </row>
    <row r="20" spans="1:9" x14ac:dyDescent="0.3">
      <c r="A20" s="80">
        <v>31</v>
      </c>
      <c r="B20" s="81"/>
      <c r="C20" s="81"/>
      <c r="D20" s="82" t="s">
        <v>11</v>
      </c>
      <c r="E20" s="79">
        <v>96481.69</v>
      </c>
      <c r="F20" s="79">
        <v>67164.789999999994</v>
      </c>
      <c r="G20" s="79">
        <v>99432.76</v>
      </c>
      <c r="H20" s="146">
        <f t="shared" ref="H20:H22" si="9">G20*1.015</f>
        <v>100924.25139999998</v>
      </c>
      <c r="I20" s="146">
        <f>H20*1.015</f>
        <v>102438.11517099997</v>
      </c>
    </row>
    <row r="21" spans="1:9" x14ac:dyDescent="0.3">
      <c r="A21" s="80">
        <v>32</v>
      </c>
      <c r="B21" s="81"/>
      <c r="C21" s="81"/>
      <c r="D21" s="82" t="s">
        <v>95</v>
      </c>
      <c r="E21" s="79">
        <v>5485295.8399999999</v>
      </c>
      <c r="F21" s="79">
        <v>5757222.7699999996</v>
      </c>
      <c r="G21" s="79">
        <v>6767405.04</v>
      </c>
      <c r="H21" s="146">
        <f t="shared" si="9"/>
        <v>6868916.1155999992</v>
      </c>
      <c r="I21" s="146">
        <f>H21*1.015</f>
        <v>6971949.8573339982</v>
      </c>
    </row>
    <row r="22" spans="1:9" x14ac:dyDescent="0.3">
      <c r="A22" s="98">
        <v>422</v>
      </c>
      <c r="B22" s="99"/>
      <c r="C22" s="99"/>
      <c r="D22" s="82" t="s">
        <v>96</v>
      </c>
      <c r="E22" s="100">
        <v>16559.080000000002</v>
      </c>
      <c r="F22" s="100">
        <v>8487.2000000000007</v>
      </c>
      <c r="G22" s="79">
        <v>5200</v>
      </c>
      <c r="H22" s="146">
        <f t="shared" si="9"/>
        <v>5277.9999999999991</v>
      </c>
      <c r="I22" s="146">
        <f>H22*1.015</f>
        <v>5357.1699999999983</v>
      </c>
    </row>
    <row r="23" spans="1:9" x14ac:dyDescent="0.3">
      <c r="A23" s="189">
        <v>42035</v>
      </c>
      <c r="B23" s="190"/>
      <c r="C23" s="101"/>
      <c r="D23" s="88" t="s">
        <v>97</v>
      </c>
      <c r="E23" s="102">
        <f>SUM(E24:E28)</f>
        <v>51510.07</v>
      </c>
      <c r="F23" s="102">
        <f t="shared" ref="F23:I23" si="10">SUM(F24:F28)</f>
        <v>838182.80999999994</v>
      </c>
      <c r="G23" s="102">
        <f t="shared" si="10"/>
        <v>855625.98</v>
      </c>
      <c r="H23" s="102">
        <f t="shared" si="10"/>
        <v>868460.36969999992</v>
      </c>
      <c r="I23" s="102">
        <f t="shared" si="10"/>
        <v>881487.2752454998</v>
      </c>
    </row>
    <row r="24" spans="1:9" x14ac:dyDescent="0.3">
      <c r="A24" s="98">
        <v>31</v>
      </c>
      <c r="B24" s="99"/>
      <c r="C24" s="99"/>
      <c r="D24" s="82" t="s">
        <v>11</v>
      </c>
      <c r="E24" s="100">
        <v>51510.07</v>
      </c>
      <c r="F24" s="100">
        <v>71586.039999999994</v>
      </c>
      <c r="G24" s="100">
        <v>83001.08</v>
      </c>
      <c r="H24" s="100">
        <f>G24*1.015</f>
        <v>84246.0962</v>
      </c>
      <c r="I24" s="103">
        <f>H24*1.015</f>
        <v>85509.787642999989</v>
      </c>
    </row>
    <row r="25" spans="1:9" x14ac:dyDescent="0.3">
      <c r="A25" s="98">
        <v>32</v>
      </c>
      <c r="B25" s="99"/>
      <c r="C25" s="99"/>
      <c r="D25" s="82" t="s">
        <v>22</v>
      </c>
      <c r="E25" s="100">
        <v>0</v>
      </c>
      <c r="F25" s="100">
        <v>718758.08</v>
      </c>
      <c r="G25" s="100">
        <v>724134.06</v>
      </c>
      <c r="H25" s="100">
        <f t="shared" ref="H25:H28" si="11">G25*1.015</f>
        <v>734996.07089999993</v>
      </c>
      <c r="I25" s="103">
        <f>H25*1.015</f>
        <v>746021.01196349983</v>
      </c>
    </row>
    <row r="26" spans="1:9" x14ac:dyDescent="0.3">
      <c r="A26" s="98">
        <v>38</v>
      </c>
      <c r="B26" s="99"/>
      <c r="C26" s="99"/>
      <c r="D26" s="82" t="s">
        <v>79</v>
      </c>
      <c r="E26" s="100">
        <v>0</v>
      </c>
      <c r="F26" s="100">
        <v>20000</v>
      </c>
      <c r="G26" s="100">
        <v>20000</v>
      </c>
      <c r="H26" s="100">
        <f t="shared" si="11"/>
        <v>20299.999999999996</v>
      </c>
      <c r="I26" s="103">
        <f>H26*1.015</f>
        <v>20604.499999999993</v>
      </c>
    </row>
    <row r="27" spans="1:9" x14ac:dyDescent="0.3">
      <c r="A27" s="98">
        <v>422</v>
      </c>
      <c r="B27" s="99"/>
      <c r="C27" s="99"/>
      <c r="D27" s="82" t="s">
        <v>98</v>
      </c>
      <c r="E27" s="100">
        <v>0</v>
      </c>
      <c r="F27" s="100">
        <v>27838.69</v>
      </c>
      <c r="G27" s="100">
        <v>28490.84</v>
      </c>
      <c r="H27" s="100">
        <f t="shared" si="11"/>
        <v>28918.202599999997</v>
      </c>
      <c r="I27" s="103">
        <f>H27*1.015</f>
        <v>29351.975638999993</v>
      </c>
    </row>
    <row r="28" spans="1:9" x14ac:dyDescent="0.3">
      <c r="A28" s="98">
        <v>3262</v>
      </c>
      <c r="B28" s="99"/>
      <c r="C28" s="99"/>
      <c r="D28" s="82" t="s">
        <v>99</v>
      </c>
      <c r="E28" s="100">
        <v>0</v>
      </c>
      <c r="F28" s="100">
        <v>0</v>
      </c>
      <c r="G28" s="100">
        <v>0</v>
      </c>
      <c r="H28" s="100">
        <f t="shared" si="11"/>
        <v>0</v>
      </c>
      <c r="I28" s="103">
        <f>H28*1.015</f>
        <v>0</v>
      </c>
    </row>
    <row r="29" spans="1:9" ht="27.6" x14ac:dyDescent="0.3">
      <c r="A29" s="191" t="s">
        <v>100</v>
      </c>
      <c r="B29" s="192"/>
      <c r="C29" s="101"/>
      <c r="D29" s="74" t="s">
        <v>101</v>
      </c>
      <c r="E29" s="104">
        <v>179384.51</v>
      </c>
      <c r="F29" s="104">
        <f>F30+F34+F36+F40+F48+F53</f>
        <v>72604.73</v>
      </c>
      <c r="G29" s="104">
        <f>G30+G34+G36+G40+G48+G53</f>
        <v>134403.41999999998</v>
      </c>
      <c r="H29" s="104">
        <f t="shared" ref="H29:I29" si="12">H30+H34+H36+H40+H48+H53</f>
        <v>136419.47129999998</v>
      </c>
      <c r="I29" s="104">
        <f t="shared" si="12"/>
        <v>138465.76336949997</v>
      </c>
    </row>
    <row r="30" spans="1:9" ht="24.75" customHeight="1" x14ac:dyDescent="0.3">
      <c r="A30" s="189">
        <v>31</v>
      </c>
      <c r="B30" s="190"/>
      <c r="C30" s="101"/>
      <c r="D30" s="88" t="s">
        <v>102</v>
      </c>
      <c r="E30" s="102">
        <f>SUM(E31:E33)</f>
        <v>178142.64</v>
      </c>
      <c r="F30" s="102">
        <f t="shared" ref="F30:I30" si="13">SUM(F31:F33)</f>
        <v>29500.129999999997</v>
      </c>
      <c r="G30" s="102">
        <f t="shared" si="13"/>
        <v>30298.819999999996</v>
      </c>
      <c r="H30" s="102">
        <f t="shared" si="13"/>
        <v>30753.302299999992</v>
      </c>
      <c r="I30" s="102">
        <f t="shared" si="13"/>
        <v>31214.60183449999</v>
      </c>
    </row>
    <row r="31" spans="1:9" x14ac:dyDescent="0.3">
      <c r="A31" s="98">
        <v>31</v>
      </c>
      <c r="B31" s="99"/>
      <c r="C31" s="99"/>
      <c r="D31" s="82" t="s">
        <v>11</v>
      </c>
      <c r="E31" s="100">
        <v>11389.86</v>
      </c>
      <c r="F31" s="100">
        <v>8294.7999999999993</v>
      </c>
      <c r="G31" s="100">
        <v>8294.7999999999993</v>
      </c>
      <c r="H31" s="100">
        <f>G31*1.015</f>
        <v>8419.2219999999979</v>
      </c>
      <c r="I31" s="103">
        <f>H31*1.015</f>
        <v>8545.5103299999973</v>
      </c>
    </row>
    <row r="32" spans="1:9" x14ac:dyDescent="0.3">
      <c r="A32" s="98">
        <v>32</v>
      </c>
      <c r="B32" s="99"/>
      <c r="C32" s="99"/>
      <c r="D32" s="82" t="s">
        <v>103</v>
      </c>
      <c r="E32" s="100">
        <v>20316.580000000002</v>
      </c>
      <c r="F32" s="100">
        <v>12985.33</v>
      </c>
      <c r="G32" s="100">
        <v>13521.72</v>
      </c>
      <c r="H32" s="100">
        <f t="shared" ref="H32:H33" si="14">G32*1.015</f>
        <v>13724.545799999998</v>
      </c>
      <c r="I32" s="103">
        <f t="shared" ref="I32:I40" si="15">H32*1.015</f>
        <v>13930.413986999996</v>
      </c>
    </row>
    <row r="33" spans="1:9" x14ac:dyDescent="0.3">
      <c r="A33" s="98">
        <v>422</v>
      </c>
      <c r="B33" s="99"/>
      <c r="C33" s="99"/>
      <c r="D33" s="82" t="s">
        <v>104</v>
      </c>
      <c r="E33" s="100">
        <v>146436.20000000001</v>
      </c>
      <c r="F33" s="100">
        <v>8220</v>
      </c>
      <c r="G33" s="100">
        <v>8482.2999999999993</v>
      </c>
      <c r="H33" s="100">
        <f t="shared" si="14"/>
        <v>8609.5344999999979</v>
      </c>
      <c r="I33" s="103">
        <f t="shared" si="15"/>
        <v>8738.6775174999966</v>
      </c>
    </row>
    <row r="34" spans="1:9" ht="24.75" customHeight="1" x14ac:dyDescent="0.3">
      <c r="A34" s="189">
        <v>41</v>
      </c>
      <c r="B34" s="190"/>
      <c r="C34" s="101"/>
      <c r="D34" s="88" t="s">
        <v>105</v>
      </c>
      <c r="E34" s="102">
        <v>8029.1</v>
      </c>
      <c r="F34" s="102">
        <f>F35</f>
        <v>10000</v>
      </c>
      <c r="G34" s="102">
        <f t="shared" ref="G34:H34" si="16">G35</f>
        <v>10000</v>
      </c>
      <c r="H34" s="102">
        <f t="shared" si="16"/>
        <v>10150</v>
      </c>
      <c r="I34" s="144">
        <f t="shared" si="15"/>
        <v>10302.249999999998</v>
      </c>
    </row>
    <row r="35" spans="1:9" ht="23.25" customHeight="1" x14ac:dyDescent="0.3">
      <c r="A35" s="98">
        <v>32</v>
      </c>
      <c r="B35" s="99"/>
      <c r="C35" s="99"/>
      <c r="D35" s="82" t="s">
        <v>106</v>
      </c>
      <c r="E35" s="100">
        <v>8029.1</v>
      </c>
      <c r="F35" s="100">
        <v>10000</v>
      </c>
      <c r="G35" s="100">
        <v>10000</v>
      </c>
      <c r="H35" s="100">
        <f>F35+(F35*1.5/100)</f>
        <v>10150</v>
      </c>
      <c r="I35" s="103">
        <f t="shared" si="15"/>
        <v>10302.249999999998</v>
      </c>
    </row>
    <row r="36" spans="1:9" ht="23.25" customHeight="1" x14ac:dyDescent="0.3">
      <c r="A36" s="189">
        <v>42035</v>
      </c>
      <c r="B36" s="190"/>
      <c r="C36" s="101"/>
      <c r="D36" s="88" t="s">
        <v>97</v>
      </c>
      <c r="E36" s="102">
        <f>SUM(E37:E39)</f>
        <v>12119.01</v>
      </c>
      <c r="F36" s="102">
        <f t="shared" ref="F36" si="17">SUM(F37:F39)</f>
        <v>31091.8</v>
      </c>
      <c r="G36" s="102">
        <f>G37+G38+G39</f>
        <v>32091.8</v>
      </c>
      <c r="H36" s="102">
        <f t="shared" ref="H36" si="18">H37+H38+H39</f>
        <v>32573.176999999992</v>
      </c>
      <c r="I36" s="144">
        <f t="shared" si="15"/>
        <v>33061.774654999987</v>
      </c>
    </row>
    <row r="37" spans="1:9" ht="15.75" customHeight="1" x14ac:dyDescent="0.3">
      <c r="A37" s="98">
        <v>31</v>
      </c>
      <c r="B37" s="99"/>
      <c r="C37" s="99"/>
      <c r="D37" s="82" t="s">
        <v>11</v>
      </c>
      <c r="E37" s="100">
        <v>9776.52</v>
      </c>
      <c r="F37" s="100">
        <v>8294.7999999999993</v>
      </c>
      <c r="G37" s="100">
        <v>8294.7999999999993</v>
      </c>
      <c r="H37" s="100">
        <f>G37*1.015</f>
        <v>8419.2219999999979</v>
      </c>
      <c r="I37" s="103">
        <f t="shared" si="15"/>
        <v>8545.5103299999973</v>
      </c>
    </row>
    <row r="38" spans="1:9" ht="19.5" customHeight="1" x14ac:dyDescent="0.3">
      <c r="A38" s="98">
        <v>32</v>
      </c>
      <c r="B38" s="99"/>
      <c r="C38" s="99"/>
      <c r="D38" s="82" t="s">
        <v>22</v>
      </c>
      <c r="E38" s="100">
        <v>2342.4899999999998</v>
      </c>
      <c r="F38" s="100">
        <v>15000</v>
      </c>
      <c r="G38" s="100">
        <v>16000</v>
      </c>
      <c r="H38" s="100">
        <f t="shared" ref="H38:H39" si="19">G38*1.015</f>
        <v>16239.999999999998</v>
      </c>
      <c r="I38" s="103">
        <f t="shared" si="15"/>
        <v>16483.599999999995</v>
      </c>
    </row>
    <row r="39" spans="1:9" ht="18.75" customHeight="1" x14ac:dyDescent="0.3">
      <c r="A39" s="98">
        <v>422</v>
      </c>
      <c r="B39" s="99"/>
      <c r="C39" s="99"/>
      <c r="D39" s="82" t="s">
        <v>107</v>
      </c>
      <c r="E39" s="100">
        <v>0</v>
      </c>
      <c r="F39" s="100">
        <v>7797</v>
      </c>
      <c r="G39" s="100">
        <v>7797</v>
      </c>
      <c r="H39" s="100">
        <f t="shared" si="19"/>
        <v>7913.954999999999</v>
      </c>
      <c r="I39" s="103">
        <f t="shared" si="15"/>
        <v>8032.6643249999979</v>
      </c>
    </row>
    <row r="40" spans="1:9" ht="19.5" customHeight="1" x14ac:dyDescent="0.3">
      <c r="A40" s="193">
        <v>51</v>
      </c>
      <c r="B40" s="194"/>
      <c r="C40" s="101"/>
      <c r="D40" s="88" t="s">
        <v>108</v>
      </c>
      <c r="E40" s="102">
        <f>SUM(E41:E43)</f>
        <v>600</v>
      </c>
      <c r="F40" s="102">
        <f>SUM(F41:F43)</f>
        <v>1260.8800000000001</v>
      </c>
      <c r="G40" s="102">
        <f>SUM(G41:G43)</f>
        <v>1260.8800000000001</v>
      </c>
      <c r="H40" s="102">
        <f t="shared" ref="H40" si="20">SUM(H41:H43)</f>
        <v>1279.7932000000001</v>
      </c>
      <c r="I40" s="144">
        <f t="shared" si="15"/>
        <v>1298.990098</v>
      </c>
    </row>
    <row r="41" spans="1:9" x14ac:dyDescent="0.3">
      <c r="A41" s="98">
        <v>31</v>
      </c>
      <c r="B41" s="99"/>
      <c r="C41" s="99"/>
      <c r="D41" s="82" t="s">
        <v>108</v>
      </c>
      <c r="E41" s="100">
        <v>0</v>
      </c>
      <c r="F41" s="100">
        <v>0</v>
      </c>
      <c r="G41" s="100">
        <v>0</v>
      </c>
      <c r="H41" s="100">
        <f>G41+(G41*1.5/100)</f>
        <v>0</v>
      </c>
      <c r="I41" s="103">
        <f>H41+(H41*1.48/100)</f>
        <v>0</v>
      </c>
    </row>
    <row r="42" spans="1:9" x14ac:dyDescent="0.3">
      <c r="A42" s="98">
        <v>32</v>
      </c>
      <c r="B42" s="99"/>
      <c r="C42" s="99"/>
      <c r="D42" s="82" t="s">
        <v>109</v>
      </c>
      <c r="E42" s="100">
        <v>0</v>
      </c>
      <c r="F42" s="100">
        <v>577.36</v>
      </c>
      <c r="G42" s="100">
        <v>577.36</v>
      </c>
      <c r="H42" s="100">
        <f t="shared" ref="H42:I48" si="21">G42+(G42*1.5/100)</f>
        <v>586.0204</v>
      </c>
      <c r="I42" s="100">
        <f t="shared" si="21"/>
        <v>594.81070599999998</v>
      </c>
    </row>
    <row r="43" spans="1:9" x14ac:dyDescent="0.3">
      <c r="A43" s="98">
        <v>424</v>
      </c>
      <c r="B43" s="99"/>
      <c r="C43" s="99"/>
      <c r="D43" s="82" t="s">
        <v>110</v>
      </c>
      <c r="E43" s="100">
        <v>600</v>
      </c>
      <c r="F43" s="100">
        <v>683.52</v>
      </c>
      <c r="G43" s="100">
        <v>683.52</v>
      </c>
      <c r="H43" s="100">
        <f t="shared" si="21"/>
        <v>693.77279999999996</v>
      </c>
      <c r="I43" s="100">
        <f t="shared" si="21"/>
        <v>704.17939200000001</v>
      </c>
    </row>
    <row r="44" spans="1:9" x14ac:dyDescent="0.3">
      <c r="A44" s="189">
        <v>51</v>
      </c>
      <c r="B44" s="190"/>
      <c r="C44" s="101"/>
      <c r="D44" s="88" t="s">
        <v>90</v>
      </c>
      <c r="E44" s="102">
        <f>SUM(E45:E47)</f>
        <v>0</v>
      </c>
      <c r="F44" s="102">
        <f t="shared" ref="F44:H44" si="22">SUM(F45:F47)</f>
        <v>0</v>
      </c>
      <c r="G44" s="102">
        <f t="shared" si="22"/>
        <v>0</v>
      </c>
      <c r="H44" s="102">
        <f t="shared" si="22"/>
        <v>0</v>
      </c>
      <c r="I44" s="106">
        <f t="shared" si="21"/>
        <v>0</v>
      </c>
    </row>
    <row r="45" spans="1:9" x14ac:dyDescent="0.3">
      <c r="A45" s="98">
        <v>32</v>
      </c>
      <c r="B45" s="99"/>
      <c r="C45" s="99"/>
      <c r="D45" s="82" t="s">
        <v>109</v>
      </c>
      <c r="E45" s="100">
        <v>0</v>
      </c>
      <c r="F45" s="100">
        <v>0</v>
      </c>
      <c r="G45" s="100">
        <v>0</v>
      </c>
      <c r="H45" s="100">
        <f>G45+(G45*1.5/100)</f>
        <v>0</v>
      </c>
      <c r="I45" s="100">
        <f t="shared" si="21"/>
        <v>0</v>
      </c>
    </row>
    <row r="46" spans="1:9" x14ac:dyDescent="0.3">
      <c r="A46" s="98">
        <v>32</v>
      </c>
      <c r="B46" s="99"/>
      <c r="C46" s="99"/>
      <c r="D46" s="82" t="s">
        <v>99</v>
      </c>
      <c r="E46" s="100">
        <v>0</v>
      </c>
      <c r="F46" s="100">
        <v>0</v>
      </c>
      <c r="G46" s="100">
        <v>0</v>
      </c>
      <c r="H46" s="100">
        <f t="shared" ref="H46:H47" si="23">G46+(G46*1.5/100)</f>
        <v>0</v>
      </c>
      <c r="I46" s="100">
        <f t="shared" si="21"/>
        <v>0</v>
      </c>
    </row>
    <row r="47" spans="1:9" x14ac:dyDescent="0.3">
      <c r="A47" s="98">
        <v>424</v>
      </c>
      <c r="B47" s="99"/>
      <c r="C47" s="99"/>
      <c r="D47" s="82" t="s">
        <v>111</v>
      </c>
      <c r="E47" s="100">
        <v>0</v>
      </c>
      <c r="F47" s="100">
        <v>0</v>
      </c>
      <c r="G47" s="100">
        <v>0</v>
      </c>
      <c r="H47" s="100">
        <f t="shared" si="23"/>
        <v>0</v>
      </c>
      <c r="I47" s="100">
        <f t="shared" si="21"/>
        <v>0</v>
      </c>
    </row>
    <row r="48" spans="1:9" x14ac:dyDescent="0.3">
      <c r="A48" s="189">
        <v>11</v>
      </c>
      <c r="B48" s="190"/>
      <c r="C48" s="101"/>
      <c r="D48" s="105" t="s">
        <v>112</v>
      </c>
      <c r="E48" s="102">
        <f>E51</f>
        <v>569.51</v>
      </c>
      <c r="F48" s="102">
        <f t="shared" ref="F48:H48" si="24">F49+F51</f>
        <v>751.92</v>
      </c>
      <c r="G48" s="102">
        <f t="shared" si="24"/>
        <v>751.92</v>
      </c>
      <c r="H48" s="102">
        <f t="shared" si="24"/>
        <v>763.19880000000001</v>
      </c>
      <c r="I48" s="106">
        <f t="shared" si="21"/>
        <v>774.64678200000003</v>
      </c>
    </row>
    <row r="49" spans="1:9" x14ac:dyDescent="0.3">
      <c r="A49" s="195" t="s">
        <v>113</v>
      </c>
      <c r="B49" s="196"/>
      <c r="C49" s="101"/>
      <c r="D49" s="88" t="s">
        <v>114</v>
      </c>
      <c r="E49" s="102">
        <f>E50</f>
        <v>0</v>
      </c>
      <c r="F49" s="102">
        <f t="shared" ref="F49:I49" si="25">F50</f>
        <v>0</v>
      </c>
      <c r="G49" s="102">
        <f t="shared" si="25"/>
        <v>0</v>
      </c>
      <c r="H49" s="102">
        <f t="shared" si="25"/>
        <v>0</v>
      </c>
      <c r="I49" s="102">
        <f t="shared" si="25"/>
        <v>0</v>
      </c>
    </row>
    <row r="50" spans="1:9" x14ac:dyDescent="0.3">
      <c r="A50" s="98">
        <v>32</v>
      </c>
      <c r="B50" s="99"/>
      <c r="C50" s="99"/>
      <c r="D50" s="82" t="s">
        <v>115</v>
      </c>
      <c r="E50" s="100">
        <v>0</v>
      </c>
      <c r="F50" s="100">
        <v>0</v>
      </c>
      <c r="G50" s="100">
        <v>0</v>
      </c>
      <c r="H50" s="100">
        <v>0</v>
      </c>
      <c r="I50" s="103">
        <v>0</v>
      </c>
    </row>
    <row r="51" spans="1:9" x14ac:dyDescent="0.3">
      <c r="A51" s="195" t="s">
        <v>113</v>
      </c>
      <c r="B51" s="196"/>
      <c r="C51" s="107"/>
      <c r="D51" s="88" t="s">
        <v>116</v>
      </c>
      <c r="E51" s="106">
        <f>E52</f>
        <v>569.51</v>
      </c>
      <c r="F51" s="106">
        <f t="shared" ref="F51:I51" si="26">F52</f>
        <v>751.92</v>
      </c>
      <c r="G51" s="106">
        <f t="shared" si="26"/>
        <v>751.92</v>
      </c>
      <c r="H51" s="106">
        <f t="shared" si="26"/>
        <v>763.19880000000001</v>
      </c>
      <c r="I51" s="106">
        <f t="shared" si="26"/>
        <v>774.64678200000003</v>
      </c>
    </row>
    <row r="52" spans="1:9" x14ac:dyDescent="0.3">
      <c r="A52" s="98">
        <v>32</v>
      </c>
      <c r="B52" s="99"/>
      <c r="C52" s="99"/>
      <c r="D52" s="82" t="s">
        <v>117</v>
      </c>
      <c r="E52" s="100">
        <v>569.51</v>
      </c>
      <c r="F52" s="100">
        <v>751.92</v>
      </c>
      <c r="G52" s="100">
        <v>751.92</v>
      </c>
      <c r="H52" s="100">
        <f>G52+(G52*1.5/100)</f>
        <v>763.19880000000001</v>
      </c>
      <c r="I52" s="100">
        <f>H52+(H52*1.5/100)</f>
        <v>774.64678200000003</v>
      </c>
    </row>
    <row r="53" spans="1:9" ht="15.6" x14ac:dyDescent="0.3">
      <c r="A53" s="112" t="s">
        <v>126</v>
      </c>
      <c r="B53" s="101"/>
      <c r="C53" s="101"/>
      <c r="D53" s="102" t="s">
        <v>127</v>
      </c>
      <c r="E53" s="104">
        <f>E54</f>
        <v>96637.5</v>
      </c>
      <c r="F53" s="104">
        <f t="shared" ref="F53:G53" si="27">F54</f>
        <v>0</v>
      </c>
      <c r="G53" s="104">
        <f t="shared" si="27"/>
        <v>60000</v>
      </c>
      <c r="H53" s="104">
        <v>60900</v>
      </c>
      <c r="I53" s="104">
        <v>61813.5</v>
      </c>
    </row>
    <row r="54" spans="1:9" x14ac:dyDescent="0.3">
      <c r="A54" s="98">
        <v>422</v>
      </c>
      <c r="B54" s="99"/>
      <c r="C54" s="99"/>
      <c r="D54" s="82" t="s">
        <v>145</v>
      </c>
      <c r="E54" s="100">
        <v>96637.5</v>
      </c>
      <c r="F54" s="100"/>
      <c r="G54" s="100">
        <v>60000</v>
      </c>
      <c r="H54" s="100">
        <f>G54*1.015</f>
        <v>60899.999999999993</v>
      </c>
      <c r="I54" s="103">
        <v>61813.5</v>
      </c>
    </row>
    <row r="55" spans="1:9" ht="15.6" x14ac:dyDescent="0.3">
      <c r="A55" s="199">
        <v>51</v>
      </c>
      <c r="B55" s="200"/>
      <c r="C55" s="107"/>
      <c r="D55" s="88" t="s">
        <v>90</v>
      </c>
      <c r="E55" s="102">
        <f>E56</f>
        <v>0</v>
      </c>
      <c r="F55" s="102">
        <f t="shared" ref="F55:I56" si="28">F56</f>
        <v>45</v>
      </c>
      <c r="G55" s="102">
        <f t="shared" si="28"/>
        <v>50</v>
      </c>
      <c r="H55" s="102">
        <f t="shared" si="28"/>
        <v>50.75</v>
      </c>
      <c r="I55" s="102">
        <f t="shared" si="28"/>
        <v>51.499998724999998</v>
      </c>
    </row>
    <row r="56" spans="1:9" x14ac:dyDescent="0.3">
      <c r="A56" s="191" t="s">
        <v>118</v>
      </c>
      <c r="B56" s="192"/>
      <c r="C56" s="107"/>
      <c r="D56" s="88" t="s">
        <v>119</v>
      </c>
      <c r="E56" s="106">
        <f>E57</f>
        <v>0</v>
      </c>
      <c r="F56" s="106">
        <f t="shared" si="28"/>
        <v>45</v>
      </c>
      <c r="G56" s="106">
        <f t="shared" si="28"/>
        <v>50</v>
      </c>
      <c r="H56" s="106">
        <f t="shared" si="28"/>
        <v>50.75</v>
      </c>
      <c r="I56" s="106">
        <f t="shared" si="28"/>
        <v>51.499998724999998</v>
      </c>
    </row>
    <row r="57" spans="1:9" x14ac:dyDescent="0.3">
      <c r="A57" s="98">
        <v>38129</v>
      </c>
      <c r="B57" s="99"/>
      <c r="C57" s="99"/>
      <c r="D57" s="82" t="s">
        <v>129</v>
      </c>
      <c r="E57" s="100">
        <v>0</v>
      </c>
      <c r="F57" s="100">
        <v>45</v>
      </c>
      <c r="G57" s="100">
        <v>50</v>
      </c>
      <c r="H57" s="100">
        <f>G57+(G57*1.5/100)</f>
        <v>50.75</v>
      </c>
      <c r="I57" s="103">
        <f>H57+(H57*1.47783/100)</f>
        <v>51.499998724999998</v>
      </c>
    </row>
    <row r="58" spans="1:9" x14ac:dyDescent="0.3">
      <c r="A58" s="201">
        <v>54</v>
      </c>
      <c r="B58" s="202"/>
      <c r="C58" s="108"/>
      <c r="D58" s="109" t="s">
        <v>120</v>
      </c>
      <c r="E58" s="110"/>
      <c r="F58" s="110"/>
      <c r="G58" s="110"/>
      <c r="H58" s="110"/>
      <c r="I58" s="111"/>
    </row>
    <row r="59" spans="1:9" ht="26.4" x14ac:dyDescent="0.3">
      <c r="A59" s="189" t="s">
        <v>121</v>
      </c>
      <c r="B59" s="190"/>
      <c r="C59" s="101"/>
      <c r="D59" s="88" t="s">
        <v>122</v>
      </c>
      <c r="E59" s="102">
        <v>10150.1</v>
      </c>
      <c r="F59" s="102">
        <v>121529</v>
      </c>
      <c r="G59" s="102">
        <f>G60+G61+G62+G63</f>
        <v>121529</v>
      </c>
      <c r="H59" s="102">
        <f t="shared" ref="H59:I59" si="29">H60+H61+H62+H63</f>
        <v>123351.93099999998</v>
      </c>
      <c r="I59" s="102">
        <f t="shared" si="29"/>
        <v>125202.20996499997</v>
      </c>
    </row>
    <row r="60" spans="1:9" x14ac:dyDescent="0.3">
      <c r="A60" s="98" t="s">
        <v>146</v>
      </c>
      <c r="B60" s="99">
        <v>321</v>
      </c>
      <c r="C60" s="99"/>
      <c r="D60" s="82" t="s">
        <v>123</v>
      </c>
      <c r="E60" s="100">
        <v>10150.1</v>
      </c>
      <c r="F60" s="100">
        <v>55352</v>
      </c>
      <c r="G60" s="100">
        <v>5352</v>
      </c>
      <c r="H60" s="100">
        <f>G60*1.015</f>
        <v>5432.28</v>
      </c>
      <c r="I60" s="103">
        <f>H60*1.015</f>
        <v>5513.7641999999996</v>
      </c>
    </row>
    <row r="61" spans="1:9" x14ac:dyDescent="0.3">
      <c r="A61" s="98" t="s">
        <v>147</v>
      </c>
      <c r="B61" s="99">
        <v>323</v>
      </c>
      <c r="C61" s="99"/>
      <c r="D61" s="82" t="s">
        <v>124</v>
      </c>
      <c r="E61" s="100"/>
      <c r="F61" s="100">
        <v>5000</v>
      </c>
      <c r="G61" s="100">
        <v>5000</v>
      </c>
      <c r="H61" s="100">
        <f t="shared" ref="H61:H62" si="30">G61*1.015</f>
        <v>5074.9999999999991</v>
      </c>
      <c r="I61" s="103">
        <f>H61*1.015</f>
        <v>5151.1249999999982</v>
      </c>
    </row>
    <row r="62" spans="1:9" x14ac:dyDescent="0.3">
      <c r="A62" s="98" t="s">
        <v>148</v>
      </c>
      <c r="B62" s="99" t="s">
        <v>125</v>
      </c>
      <c r="C62" s="99"/>
      <c r="D62" s="100"/>
      <c r="E62" s="100"/>
      <c r="F62" s="100">
        <v>82083.399999999994</v>
      </c>
      <c r="G62" s="100">
        <v>82083.399999999994</v>
      </c>
      <c r="H62" s="100">
        <f t="shared" si="30"/>
        <v>83314.650999999983</v>
      </c>
      <c r="I62" s="103">
        <f>H62*1.015</f>
        <v>84564.370764999971</v>
      </c>
    </row>
    <row r="63" spans="1:9" x14ac:dyDescent="0.3">
      <c r="A63" s="112">
        <v>42035</v>
      </c>
      <c r="B63" s="107"/>
      <c r="C63" s="107"/>
      <c r="D63" s="102" t="s">
        <v>97</v>
      </c>
      <c r="E63" s="102">
        <v>0</v>
      </c>
      <c r="F63" s="102">
        <v>29093.599999999999</v>
      </c>
      <c r="G63" s="102">
        <v>29093.599999999999</v>
      </c>
      <c r="H63" s="102">
        <v>29530</v>
      </c>
      <c r="I63" s="124">
        <v>29972.95</v>
      </c>
    </row>
    <row r="64" spans="1:9" x14ac:dyDescent="0.3">
      <c r="A64" s="98">
        <v>32999</v>
      </c>
      <c r="B64" s="99"/>
      <c r="C64" s="99"/>
      <c r="D64" s="100" t="s">
        <v>149</v>
      </c>
      <c r="E64" s="100">
        <v>0</v>
      </c>
      <c r="F64" s="100">
        <v>29093.599999999999</v>
      </c>
      <c r="G64" s="100">
        <v>29093.599999999999</v>
      </c>
      <c r="H64" s="100">
        <v>29530</v>
      </c>
      <c r="I64" s="123">
        <v>29972.95</v>
      </c>
    </row>
    <row r="65" spans="1:9" ht="6.75" customHeight="1" x14ac:dyDescent="0.3">
      <c r="A65" s="197"/>
      <c r="B65" s="198"/>
      <c r="C65" s="99"/>
      <c r="D65" s="100"/>
      <c r="E65" s="100"/>
      <c r="F65" s="100"/>
      <c r="G65" s="100"/>
      <c r="H65" s="100"/>
      <c r="I65" s="103"/>
    </row>
    <row r="73" spans="1:9" x14ac:dyDescent="0.3">
      <c r="G73" t="s">
        <v>153</v>
      </c>
    </row>
  </sheetData>
  <mergeCells count="23">
    <mergeCell ref="A65:B65"/>
    <mergeCell ref="A55:B55"/>
    <mergeCell ref="A56:B56"/>
    <mergeCell ref="A58:B58"/>
    <mergeCell ref="A59:B59"/>
    <mergeCell ref="A40:B40"/>
    <mergeCell ref="A44:B44"/>
    <mergeCell ref="A48:B48"/>
    <mergeCell ref="A49:B49"/>
    <mergeCell ref="A51:B51"/>
    <mergeCell ref="A23:B23"/>
    <mergeCell ref="A29:B29"/>
    <mergeCell ref="A30:B30"/>
    <mergeCell ref="A34:B34"/>
    <mergeCell ref="A36:B36"/>
    <mergeCell ref="A8:C8"/>
    <mergeCell ref="A9:C9"/>
    <mergeCell ref="A18:C18"/>
    <mergeCell ref="A7:C7"/>
    <mergeCell ref="A1:I1"/>
    <mergeCell ref="A3:I3"/>
    <mergeCell ref="A5:C5"/>
    <mergeCell ref="B6:C6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&amp;C&amp;P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CA4E-05FE-4799-BDEA-7AE1709BA198}">
  <sheetPr>
    <pageSetUpPr fitToPage="1"/>
  </sheetPr>
  <dimension ref="A1:I67"/>
  <sheetViews>
    <sheetView topLeftCell="A21" workbookViewId="0">
      <selection activeCell="C2" sqref="C2"/>
    </sheetView>
  </sheetViews>
  <sheetFormatPr defaultRowHeight="14.4" x14ac:dyDescent="0.3"/>
  <cols>
    <col min="1" max="1" width="11.88671875" bestFit="1" customWidth="1"/>
    <col min="2" max="2" width="19.44140625" bestFit="1" customWidth="1"/>
    <col min="3" max="3" width="9.44140625" customWidth="1"/>
    <col min="4" max="4" width="23.5546875" bestFit="1" customWidth="1"/>
    <col min="5" max="9" width="14.6640625" bestFit="1" customWidth="1"/>
  </cols>
  <sheetData>
    <row r="1" spans="1:9" ht="15.6" x14ac:dyDescent="0.3">
      <c r="A1" s="149" t="s">
        <v>128</v>
      </c>
      <c r="B1" s="149"/>
      <c r="C1" s="149"/>
      <c r="D1" s="149"/>
      <c r="E1" s="149"/>
      <c r="F1" s="149"/>
      <c r="G1" s="149"/>
      <c r="H1" s="149"/>
      <c r="I1" s="149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5.6" x14ac:dyDescent="0.3">
      <c r="A3" s="149" t="s">
        <v>18</v>
      </c>
      <c r="B3" s="151"/>
      <c r="C3" s="151"/>
      <c r="D3" s="151"/>
      <c r="E3" s="151"/>
      <c r="F3" s="151"/>
      <c r="G3" s="151"/>
      <c r="H3" s="151"/>
      <c r="I3" s="151"/>
    </row>
    <row r="4" spans="1:9" ht="18" thickBot="1" x14ac:dyDescent="0.35">
      <c r="A4" s="4"/>
      <c r="B4" s="4"/>
      <c r="C4" s="4"/>
      <c r="D4" s="4"/>
      <c r="E4" s="4"/>
      <c r="F4" s="4"/>
      <c r="G4" s="4"/>
      <c r="H4" s="5"/>
      <c r="I4" s="5"/>
    </row>
    <row r="5" spans="1:9" ht="26.4" x14ac:dyDescent="0.3">
      <c r="A5" s="186" t="s">
        <v>20</v>
      </c>
      <c r="B5" s="187"/>
      <c r="C5" s="187"/>
      <c r="D5" s="66" t="s">
        <v>21</v>
      </c>
      <c r="E5" s="66" t="s">
        <v>72</v>
      </c>
      <c r="F5" s="66" t="s">
        <v>69</v>
      </c>
      <c r="G5" s="66" t="s">
        <v>73</v>
      </c>
      <c r="H5" s="66" t="s">
        <v>66</v>
      </c>
      <c r="I5" s="67" t="s">
        <v>74</v>
      </c>
    </row>
    <row r="6" spans="1:9" x14ac:dyDescent="0.3">
      <c r="A6" s="68">
        <v>1</v>
      </c>
      <c r="B6" s="188">
        <v>2</v>
      </c>
      <c r="C6" s="188"/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70">
        <v>8</v>
      </c>
    </row>
    <row r="7" spans="1:9" ht="26.4" x14ac:dyDescent="0.3">
      <c r="A7" s="184" t="s">
        <v>80</v>
      </c>
      <c r="B7" s="185"/>
      <c r="C7" s="185"/>
      <c r="D7" s="71" t="s">
        <v>81</v>
      </c>
      <c r="E7" s="71"/>
      <c r="F7" s="71"/>
      <c r="G7" s="71"/>
      <c r="H7" s="71"/>
      <c r="I7" s="71"/>
    </row>
    <row r="8" spans="1:9" ht="26.4" x14ac:dyDescent="0.3">
      <c r="A8" s="178">
        <v>2204</v>
      </c>
      <c r="B8" s="179"/>
      <c r="C8" s="179"/>
      <c r="D8" s="72" t="s">
        <v>82</v>
      </c>
      <c r="E8" s="73">
        <f>E9+E13</f>
        <v>1301981.54</v>
      </c>
      <c r="F8" s="73">
        <f t="shared" ref="F8:G8" si="0">F9+F13</f>
        <v>1558792.32</v>
      </c>
      <c r="G8" s="73">
        <f t="shared" si="0"/>
        <v>1658729.38</v>
      </c>
      <c r="H8" s="73">
        <v>128148.08</v>
      </c>
      <c r="I8" s="73">
        <v>129164.97</v>
      </c>
    </row>
    <row r="9" spans="1:9" ht="27.6" x14ac:dyDescent="0.3">
      <c r="A9" s="180" t="s">
        <v>83</v>
      </c>
      <c r="B9" s="181"/>
      <c r="C9" s="181"/>
      <c r="D9" s="74" t="s">
        <v>84</v>
      </c>
      <c r="E9" s="75">
        <f>E10+E12</f>
        <v>118424.08</v>
      </c>
      <c r="F9" s="75">
        <f t="shared" ref="F9:I9" si="1">F10</f>
        <v>125375.5</v>
      </c>
      <c r="G9" s="75">
        <v>125375.5</v>
      </c>
      <c r="H9" s="75">
        <v>128148.08</v>
      </c>
      <c r="I9" s="75">
        <f t="shared" si="1"/>
        <v>129164.97</v>
      </c>
    </row>
    <row r="10" spans="1:9" x14ac:dyDescent="0.3">
      <c r="A10" s="76">
        <v>45</v>
      </c>
      <c r="B10" s="77"/>
      <c r="C10" s="77"/>
      <c r="D10" s="78" t="s">
        <v>85</v>
      </c>
      <c r="E10" s="79">
        <v>118030.82</v>
      </c>
      <c r="F10" s="79">
        <v>125375.5</v>
      </c>
      <c r="G10" s="79">
        <v>125375.5</v>
      </c>
      <c r="H10" s="79">
        <v>128148.08</v>
      </c>
      <c r="I10" s="79">
        <v>129164.97</v>
      </c>
    </row>
    <row r="11" spans="1:9" ht="26.4" x14ac:dyDescent="0.3">
      <c r="A11" s="80">
        <v>32</v>
      </c>
      <c r="B11" s="81"/>
      <c r="C11" s="81"/>
      <c r="D11" s="82" t="s">
        <v>86</v>
      </c>
      <c r="E11" s="79">
        <v>117637.56</v>
      </c>
      <c r="F11" s="79">
        <v>124976.34</v>
      </c>
      <c r="G11" s="79">
        <v>124976.34</v>
      </c>
      <c r="H11" s="79">
        <f>G11*1.015</f>
        <v>126850.98509999999</v>
      </c>
      <c r="I11" s="79">
        <f>H11*1.015</f>
        <v>128753.74987649998</v>
      </c>
    </row>
    <row r="12" spans="1:9" ht="26.4" x14ac:dyDescent="0.3">
      <c r="A12" s="80">
        <v>34</v>
      </c>
      <c r="B12" s="81"/>
      <c r="C12" s="81"/>
      <c r="D12" s="82" t="s">
        <v>87</v>
      </c>
      <c r="E12" s="79">
        <v>393.26</v>
      </c>
      <c r="F12" s="79">
        <v>399.16</v>
      </c>
      <c r="G12" s="79">
        <v>399.16</v>
      </c>
      <c r="H12" s="79">
        <f>G12*1.015</f>
        <v>405.1474</v>
      </c>
      <c r="I12" s="79">
        <f>H12*1.015</f>
        <v>411.22461099999998</v>
      </c>
    </row>
    <row r="13" spans="1:9" ht="27.6" x14ac:dyDescent="0.3">
      <c r="A13" s="83" t="s">
        <v>88</v>
      </c>
      <c r="B13" s="84"/>
      <c r="C13" s="84"/>
      <c r="D13" s="74" t="s">
        <v>89</v>
      </c>
      <c r="E13" s="85">
        <f>E14</f>
        <v>1183557.46</v>
      </c>
      <c r="F13" s="85">
        <f t="shared" ref="F13:I13" si="2">F14</f>
        <v>1433416.82</v>
      </c>
      <c r="G13" s="85">
        <f t="shared" si="2"/>
        <v>1533353.88</v>
      </c>
      <c r="H13" s="85">
        <f t="shared" si="2"/>
        <v>1556354.1881999997</v>
      </c>
      <c r="I13" s="85">
        <f t="shared" si="2"/>
        <v>1579699.5010229996</v>
      </c>
    </row>
    <row r="14" spans="1:9" x14ac:dyDescent="0.3">
      <c r="A14" s="86">
        <v>51</v>
      </c>
      <c r="B14" s="87"/>
      <c r="C14" s="87"/>
      <c r="D14" s="88" t="s">
        <v>90</v>
      </c>
      <c r="E14" s="75">
        <f>SUM(E15:E16)</f>
        <v>1183557.46</v>
      </c>
      <c r="F14" s="75">
        <f t="shared" ref="F14:G14" si="3">SUM(F15:F16)</f>
        <v>1433416.82</v>
      </c>
      <c r="G14" s="75">
        <f t="shared" si="3"/>
        <v>1533353.88</v>
      </c>
      <c r="H14" s="75">
        <f>G14*1.015</f>
        <v>1556354.1881999997</v>
      </c>
      <c r="I14" s="75">
        <f>H14*1.015</f>
        <v>1579699.5010229996</v>
      </c>
    </row>
    <row r="15" spans="1:9" x14ac:dyDescent="0.3">
      <c r="A15" s="89">
        <v>31</v>
      </c>
      <c r="B15" s="90"/>
      <c r="C15" s="90"/>
      <c r="D15" s="91" t="s">
        <v>11</v>
      </c>
      <c r="E15" s="79">
        <v>1179749.46</v>
      </c>
      <c r="F15" s="79">
        <v>1427784.82</v>
      </c>
      <c r="G15" s="79">
        <v>1527721.88</v>
      </c>
      <c r="H15" s="75">
        <f t="shared" ref="H15:I16" si="4">G15*1.015</f>
        <v>1550637.7081999998</v>
      </c>
      <c r="I15" s="75">
        <f t="shared" si="4"/>
        <v>1573897.2738229996</v>
      </c>
    </row>
    <row r="16" spans="1:9" x14ac:dyDescent="0.3">
      <c r="A16" s="92">
        <v>32</v>
      </c>
      <c r="B16" s="93"/>
      <c r="C16" s="93"/>
      <c r="D16" s="78" t="s">
        <v>22</v>
      </c>
      <c r="E16" s="79">
        <v>3808</v>
      </c>
      <c r="F16" s="79">
        <v>5632</v>
      </c>
      <c r="G16" s="79">
        <v>5632</v>
      </c>
      <c r="H16" s="75">
        <f t="shared" si="4"/>
        <v>5716.48</v>
      </c>
      <c r="I16" s="75">
        <f t="shared" si="4"/>
        <v>5802.2271999999994</v>
      </c>
    </row>
    <row r="17" spans="1:9" ht="26.4" x14ac:dyDescent="0.3">
      <c r="A17" s="83">
        <v>2205</v>
      </c>
      <c r="B17" s="84"/>
      <c r="C17" s="84"/>
      <c r="D17" s="88" t="s">
        <v>91</v>
      </c>
      <c r="E17" s="85">
        <f>E18+E29</f>
        <v>5827989.3200000003</v>
      </c>
      <c r="F17" s="85">
        <f>F18+F23</f>
        <v>7509240.379999999</v>
      </c>
      <c r="G17" s="85">
        <f t="shared" ref="G17:I17" si="5">G18+G29</f>
        <v>7861315.2799999993</v>
      </c>
      <c r="H17" s="85">
        <f t="shared" si="5"/>
        <v>7906142.0171999987</v>
      </c>
      <c r="I17" s="85">
        <f t="shared" si="5"/>
        <v>8024734.1474579973</v>
      </c>
    </row>
    <row r="18" spans="1:9" ht="26.4" x14ac:dyDescent="0.3">
      <c r="A18" s="182" t="s">
        <v>92</v>
      </c>
      <c r="B18" s="183"/>
      <c r="C18" s="183"/>
      <c r="D18" s="88" t="s">
        <v>93</v>
      </c>
      <c r="E18" s="85">
        <f>E19+E23</f>
        <v>5649846.6800000006</v>
      </c>
      <c r="F18" s="85">
        <f t="shared" ref="F18:H18" si="6">F19+F23</f>
        <v>6671057.5699999994</v>
      </c>
      <c r="G18" s="85">
        <f t="shared" si="6"/>
        <v>7727663.7799999993</v>
      </c>
      <c r="H18" s="85">
        <f t="shared" si="6"/>
        <v>7843578.7366999984</v>
      </c>
      <c r="I18" s="85">
        <f>I19+I23</f>
        <v>7961232.4177504973</v>
      </c>
    </row>
    <row r="19" spans="1:9" ht="15.6" x14ac:dyDescent="0.3">
      <c r="A19" s="94">
        <v>31</v>
      </c>
      <c r="B19" s="95"/>
      <c r="C19" s="95"/>
      <c r="D19" s="96" t="s">
        <v>94</v>
      </c>
      <c r="E19" s="97">
        <f>SUM(E20:E22)</f>
        <v>5598336.6100000003</v>
      </c>
      <c r="F19" s="97">
        <f t="shared" ref="F19:G19" si="7">SUM(F20:F22)</f>
        <v>5832874.7599999998</v>
      </c>
      <c r="G19" s="97">
        <f t="shared" si="7"/>
        <v>6872037.7999999998</v>
      </c>
      <c r="H19" s="97">
        <f>G19*1.015</f>
        <v>6975118.3669999987</v>
      </c>
      <c r="I19" s="97">
        <f>H19*1.015</f>
        <v>7079745.1425049976</v>
      </c>
    </row>
    <row r="20" spans="1:9" x14ac:dyDescent="0.3">
      <c r="A20" s="80">
        <v>31</v>
      </c>
      <c r="B20" s="81"/>
      <c r="C20" s="81"/>
      <c r="D20" s="82" t="s">
        <v>11</v>
      </c>
      <c r="E20" s="79">
        <v>96481.69</v>
      </c>
      <c r="F20" s="79">
        <v>67164.789999999994</v>
      </c>
      <c r="G20" s="79">
        <v>98614.63</v>
      </c>
      <c r="H20" s="97">
        <f t="shared" ref="H20:I22" si="8">G20*1.015</f>
        <v>100093.84944999999</v>
      </c>
      <c r="I20" s="97">
        <f t="shared" si="8"/>
        <v>101595.25719174999</v>
      </c>
    </row>
    <row r="21" spans="1:9" x14ac:dyDescent="0.3">
      <c r="A21" s="80">
        <v>32</v>
      </c>
      <c r="B21" s="81"/>
      <c r="C21" s="81"/>
      <c r="D21" s="82" t="s">
        <v>95</v>
      </c>
      <c r="E21" s="79">
        <v>5485295.8399999999</v>
      </c>
      <c r="F21" s="79">
        <v>5757222.7699999996</v>
      </c>
      <c r="G21" s="79">
        <v>6768223.1699999999</v>
      </c>
      <c r="H21" s="97">
        <f t="shared" si="8"/>
        <v>6869746.5175499991</v>
      </c>
      <c r="I21" s="97">
        <f t="shared" si="8"/>
        <v>6972792.7153132483</v>
      </c>
    </row>
    <row r="22" spans="1:9" ht="26.4" x14ac:dyDescent="0.3">
      <c r="A22" s="98">
        <v>422</v>
      </c>
      <c r="B22" s="99"/>
      <c r="C22" s="99"/>
      <c r="D22" s="82" t="s">
        <v>96</v>
      </c>
      <c r="E22" s="100">
        <v>16559.080000000002</v>
      </c>
      <c r="F22" s="100">
        <v>8487.2000000000007</v>
      </c>
      <c r="G22" s="79">
        <v>5200</v>
      </c>
      <c r="H22" s="97">
        <f t="shared" si="8"/>
        <v>5277.9999999999991</v>
      </c>
      <c r="I22" s="97">
        <f t="shared" si="8"/>
        <v>5357.1699999999983</v>
      </c>
    </row>
    <row r="23" spans="1:9" x14ac:dyDescent="0.3">
      <c r="A23" s="189">
        <v>42035</v>
      </c>
      <c r="B23" s="190"/>
      <c r="C23" s="101"/>
      <c r="D23" s="88" t="s">
        <v>97</v>
      </c>
      <c r="E23" s="102">
        <f>SUM(E24:E28)</f>
        <v>51510.07</v>
      </c>
      <c r="F23" s="102">
        <f t="shared" ref="F23:I23" si="9">SUM(F24:F28)</f>
        <v>838182.80999999994</v>
      </c>
      <c r="G23" s="102">
        <f t="shared" si="9"/>
        <v>855625.98</v>
      </c>
      <c r="H23" s="102">
        <f t="shared" si="9"/>
        <v>868460.36969999992</v>
      </c>
      <c r="I23" s="102">
        <f t="shared" si="9"/>
        <v>881487.2752454998</v>
      </c>
    </row>
    <row r="24" spans="1:9" x14ac:dyDescent="0.3">
      <c r="A24" s="98">
        <v>31</v>
      </c>
      <c r="B24" s="99"/>
      <c r="C24" s="99"/>
      <c r="D24" s="82" t="s">
        <v>11</v>
      </c>
      <c r="E24" s="100">
        <v>51510.07</v>
      </c>
      <c r="F24" s="100">
        <v>71586.039999999994</v>
      </c>
      <c r="G24" s="100">
        <v>83001.08</v>
      </c>
      <c r="H24" s="100">
        <f>G24*1.015</f>
        <v>84246.0962</v>
      </c>
      <c r="I24" s="103">
        <f>H24*1.015</f>
        <v>85509.787642999989</v>
      </c>
    </row>
    <row r="25" spans="1:9" x14ac:dyDescent="0.3">
      <c r="A25" s="98">
        <v>32</v>
      </c>
      <c r="B25" s="99"/>
      <c r="C25" s="99"/>
      <c r="D25" s="82" t="s">
        <v>22</v>
      </c>
      <c r="E25" s="100">
        <v>0</v>
      </c>
      <c r="F25" s="100">
        <v>718758.08</v>
      </c>
      <c r="G25" s="100">
        <v>724134.06</v>
      </c>
      <c r="H25" s="100">
        <f t="shared" ref="H25:I28" si="10">G25*1.015</f>
        <v>734996.07089999993</v>
      </c>
      <c r="I25" s="103">
        <f t="shared" si="10"/>
        <v>746021.01196349983</v>
      </c>
    </row>
    <row r="26" spans="1:9" x14ac:dyDescent="0.3">
      <c r="A26" s="98">
        <v>38</v>
      </c>
      <c r="B26" s="99"/>
      <c r="C26" s="99"/>
      <c r="D26" s="82" t="s">
        <v>79</v>
      </c>
      <c r="E26" s="100">
        <v>0</v>
      </c>
      <c r="F26" s="100">
        <v>20000</v>
      </c>
      <c r="G26" s="100">
        <v>20000</v>
      </c>
      <c r="H26" s="100">
        <f t="shared" si="10"/>
        <v>20299.999999999996</v>
      </c>
      <c r="I26" s="103">
        <f t="shared" si="10"/>
        <v>20604.499999999993</v>
      </c>
    </row>
    <row r="27" spans="1:9" ht="26.4" x14ac:dyDescent="0.3">
      <c r="A27" s="98">
        <v>422</v>
      </c>
      <c r="B27" s="99"/>
      <c r="C27" s="99"/>
      <c r="D27" s="82" t="s">
        <v>98</v>
      </c>
      <c r="E27" s="100">
        <v>0</v>
      </c>
      <c r="F27" s="100">
        <v>27838.69</v>
      </c>
      <c r="G27" s="100">
        <v>28490.84</v>
      </c>
      <c r="H27" s="100">
        <f t="shared" si="10"/>
        <v>28918.202599999997</v>
      </c>
      <c r="I27" s="103">
        <f t="shared" si="10"/>
        <v>29351.975638999993</v>
      </c>
    </row>
    <row r="28" spans="1:9" ht="26.4" x14ac:dyDescent="0.3">
      <c r="A28" s="98">
        <v>3262</v>
      </c>
      <c r="B28" s="99"/>
      <c r="C28" s="99"/>
      <c r="D28" s="82" t="s">
        <v>99</v>
      </c>
      <c r="E28" s="100">
        <v>0</v>
      </c>
      <c r="F28" s="100">
        <v>0</v>
      </c>
      <c r="G28" s="100">
        <v>0</v>
      </c>
      <c r="H28" s="100">
        <f t="shared" si="10"/>
        <v>0</v>
      </c>
      <c r="I28" s="103">
        <f t="shared" si="10"/>
        <v>0</v>
      </c>
    </row>
    <row r="29" spans="1:9" ht="27.6" x14ac:dyDescent="0.3">
      <c r="A29" s="191" t="s">
        <v>100</v>
      </c>
      <c r="B29" s="192"/>
      <c r="C29" s="101"/>
      <c r="D29" s="74" t="s">
        <v>101</v>
      </c>
      <c r="E29" s="104">
        <f>E30+E36</f>
        <v>178142.64</v>
      </c>
      <c r="F29" s="104">
        <f>F30+F34+F36+F40</f>
        <v>71852.81</v>
      </c>
      <c r="G29" s="104">
        <f>G30+G34+G36+G40+G48+G53</f>
        <v>133651.5</v>
      </c>
      <c r="H29" s="104">
        <f t="shared" ref="H29:I29" si="11">H30+H36</f>
        <v>62563.280499999986</v>
      </c>
      <c r="I29" s="104">
        <f t="shared" si="11"/>
        <v>63501.729707499981</v>
      </c>
    </row>
    <row r="30" spans="1:9" x14ac:dyDescent="0.3">
      <c r="A30" s="189">
        <v>31</v>
      </c>
      <c r="B30" s="190"/>
      <c r="C30" s="101"/>
      <c r="D30" s="88" t="s">
        <v>102</v>
      </c>
      <c r="E30" s="102">
        <f>SUM(E31:E33)</f>
        <v>178142.64</v>
      </c>
      <c r="F30" s="102">
        <f t="shared" ref="F30:I30" si="12">SUM(F31:F33)</f>
        <v>29500.129999999997</v>
      </c>
      <c r="G30" s="102">
        <f t="shared" si="12"/>
        <v>29546.899999999998</v>
      </c>
      <c r="H30" s="102">
        <f t="shared" si="12"/>
        <v>29990.103499999994</v>
      </c>
      <c r="I30" s="102">
        <f t="shared" si="12"/>
        <v>30439.95505249999</v>
      </c>
    </row>
    <row r="31" spans="1:9" x14ac:dyDescent="0.3">
      <c r="A31" s="98">
        <v>31</v>
      </c>
      <c r="B31" s="99"/>
      <c r="C31" s="99"/>
      <c r="D31" s="82" t="s">
        <v>11</v>
      </c>
      <c r="E31" s="100">
        <v>11389.86</v>
      </c>
      <c r="F31" s="100">
        <v>8294.7999999999993</v>
      </c>
      <c r="G31" s="100">
        <v>8294.7999999999993</v>
      </c>
      <c r="H31" s="100">
        <f>G31*1.015</f>
        <v>8419.2219999999979</v>
      </c>
      <c r="I31" s="103">
        <f>H31*1.015</f>
        <v>8545.5103299999973</v>
      </c>
    </row>
    <row r="32" spans="1:9" x14ac:dyDescent="0.3">
      <c r="A32" s="98">
        <v>32</v>
      </c>
      <c r="B32" s="99"/>
      <c r="C32" s="99"/>
      <c r="D32" s="82" t="s">
        <v>103</v>
      </c>
      <c r="E32" s="100">
        <v>20316.580000000002</v>
      </c>
      <c r="F32" s="100">
        <v>12985.33</v>
      </c>
      <c r="G32" s="100">
        <v>12769.8</v>
      </c>
      <c r="H32" s="100">
        <f t="shared" ref="H32:I33" si="13">G32*1.015</f>
        <v>12961.346999999998</v>
      </c>
      <c r="I32" s="103">
        <f t="shared" si="13"/>
        <v>13155.767204999996</v>
      </c>
    </row>
    <row r="33" spans="1:9" ht="26.4" x14ac:dyDescent="0.3">
      <c r="A33" s="98">
        <v>422</v>
      </c>
      <c r="B33" s="99"/>
      <c r="C33" s="99"/>
      <c r="D33" s="82" t="s">
        <v>104</v>
      </c>
      <c r="E33" s="100">
        <v>146436.20000000001</v>
      </c>
      <c r="F33" s="100">
        <v>8220</v>
      </c>
      <c r="G33" s="100">
        <v>8482.2999999999993</v>
      </c>
      <c r="H33" s="100">
        <f t="shared" si="13"/>
        <v>8609.5344999999979</v>
      </c>
      <c r="I33" s="103">
        <f t="shared" si="13"/>
        <v>8738.6775174999966</v>
      </c>
    </row>
    <row r="34" spans="1:9" ht="26.4" x14ac:dyDescent="0.3">
      <c r="A34" s="189">
        <v>41</v>
      </c>
      <c r="B34" s="190"/>
      <c r="C34" s="101"/>
      <c r="D34" s="88" t="s">
        <v>105</v>
      </c>
      <c r="E34" s="102">
        <f>E35</f>
        <v>10000</v>
      </c>
      <c r="F34" s="102">
        <f>F35</f>
        <v>10000</v>
      </c>
      <c r="G34" s="102">
        <f t="shared" ref="G34:I34" si="14">G35</f>
        <v>10000</v>
      </c>
      <c r="H34" s="102">
        <f t="shared" si="14"/>
        <v>10150</v>
      </c>
      <c r="I34" s="102">
        <f t="shared" si="14"/>
        <v>10300</v>
      </c>
    </row>
    <row r="35" spans="1:9" x14ac:dyDescent="0.3">
      <c r="A35" s="98">
        <v>32</v>
      </c>
      <c r="B35" s="99"/>
      <c r="C35" s="99"/>
      <c r="D35" s="82" t="s">
        <v>106</v>
      </c>
      <c r="E35" s="100">
        <v>10000</v>
      </c>
      <c r="F35" s="100">
        <v>10000</v>
      </c>
      <c r="G35" s="100">
        <v>10000</v>
      </c>
      <c r="H35" s="100">
        <f>F35+(F35*1.5/100)</f>
        <v>10150</v>
      </c>
      <c r="I35" s="103">
        <f>H35+(G35*1.5/100)</f>
        <v>10300</v>
      </c>
    </row>
    <row r="36" spans="1:9" x14ac:dyDescent="0.3">
      <c r="A36" s="189">
        <v>42035</v>
      </c>
      <c r="B36" s="190"/>
      <c r="C36" s="101"/>
      <c r="D36" s="88" t="s">
        <v>97</v>
      </c>
      <c r="E36" s="102">
        <f>SUM(E37:E39)</f>
        <v>0</v>
      </c>
      <c r="F36" s="102">
        <f t="shared" ref="F36:I36" si="15">SUM(F37:F39)</f>
        <v>31091.8</v>
      </c>
      <c r="G36" s="102">
        <f>G37+G38+G39</f>
        <v>32091.8</v>
      </c>
      <c r="H36" s="102">
        <f t="shared" si="15"/>
        <v>32573.176999999992</v>
      </c>
      <c r="I36" s="102">
        <f t="shared" si="15"/>
        <v>33061.774654999987</v>
      </c>
    </row>
    <row r="37" spans="1:9" x14ac:dyDescent="0.3">
      <c r="A37" s="98">
        <v>31</v>
      </c>
      <c r="B37" s="99"/>
      <c r="C37" s="99"/>
      <c r="D37" s="82" t="s">
        <v>11</v>
      </c>
      <c r="E37" s="100">
        <v>0</v>
      </c>
      <c r="F37" s="100">
        <v>8294.7999999999993</v>
      </c>
      <c r="G37" s="100">
        <v>8294.7999999999993</v>
      </c>
      <c r="H37" s="100">
        <f>G37*1.015</f>
        <v>8419.2219999999979</v>
      </c>
      <c r="I37" s="103">
        <f>H37*1.015</f>
        <v>8545.5103299999973</v>
      </c>
    </row>
    <row r="38" spans="1:9" x14ac:dyDescent="0.3">
      <c r="A38" s="98">
        <v>32</v>
      </c>
      <c r="B38" s="99"/>
      <c r="C38" s="99"/>
      <c r="D38" s="82" t="s">
        <v>22</v>
      </c>
      <c r="E38" s="100">
        <v>0</v>
      </c>
      <c r="F38" s="100">
        <v>15000</v>
      </c>
      <c r="G38" s="100">
        <v>16000</v>
      </c>
      <c r="H38" s="100">
        <f t="shared" ref="H38:I39" si="16">G38*1.015</f>
        <v>16239.999999999998</v>
      </c>
      <c r="I38" s="103">
        <f t="shared" si="16"/>
        <v>16483.599999999995</v>
      </c>
    </row>
    <row r="39" spans="1:9" ht="26.4" x14ac:dyDescent="0.3">
      <c r="A39" s="98">
        <v>422</v>
      </c>
      <c r="B39" s="99"/>
      <c r="C39" s="99"/>
      <c r="D39" s="82" t="s">
        <v>107</v>
      </c>
      <c r="E39" s="100">
        <v>0</v>
      </c>
      <c r="F39" s="100">
        <v>7797</v>
      </c>
      <c r="G39" s="100">
        <v>7797</v>
      </c>
      <c r="H39" s="100">
        <f t="shared" si="16"/>
        <v>7913.954999999999</v>
      </c>
      <c r="I39" s="103">
        <f t="shared" si="16"/>
        <v>8032.6643249999979</v>
      </c>
    </row>
    <row r="40" spans="1:9" x14ac:dyDescent="0.3">
      <c r="A40" s="193">
        <v>51</v>
      </c>
      <c r="B40" s="194"/>
      <c r="C40" s="101"/>
      <c r="D40" s="88" t="s">
        <v>108</v>
      </c>
      <c r="E40" s="102">
        <f>SUM(E41:E43)</f>
        <v>0</v>
      </c>
      <c r="F40" s="102">
        <f>SUM(F41:F43)</f>
        <v>1260.8800000000001</v>
      </c>
      <c r="G40" s="102">
        <f>SUM(G41:G43)</f>
        <v>1260.8800000000001</v>
      </c>
      <c r="H40" s="102">
        <f>SUM(H41:H43)</f>
        <v>1279.7932000000001</v>
      </c>
      <c r="I40" s="102">
        <f>SUM(I41:I43)</f>
        <v>1298.73413936</v>
      </c>
    </row>
    <row r="41" spans="1:9" x14ac:dyDescent="0.3">
      <c r="A41" s="98">
        <v>31</v>
      </c>
      <c r="B41" s="99"/>
      <c r="C41" s="99"/>
      <c r="D41" s="82" t="s">
        <v>108</v>
      </c>
      <c r="E41" s="100">
        <v>0</v>
      </c>
      <c r="F41" s="100">
        <v>0</v>
      </c>
      <c r="G41" s="100">
        <v>0</v>
      </c>
      <c r="H41" s="100">
        <f>G41+(G41*1.5/100)</f>
        <v>0</v>
      </c>
      <c r="I41" s="103">
        <f>H41+(H41*1.48/100)</f>
        <v>0</v>
      </c>
    </row>
    <row r="42" spans="1:9" x14ac:dyDescent="0.3">
      <c r="A42" s="98">
        <v>32</v>
      </c>
      <c r="B42" s="99"/>
      <c r="C42" s="99"/>
      <c r="D42" s="82" t="s">
        <v>109</v>
      </c>
      <c r="E42" s="100">
        <v>0</v>
      </c>
      <c r="F42" s="100">
        <v>577.36</v>
      </c>
      <c r="G42" s="100">
        <v>577.36</v>
      </c>
      <c r="H42" s="100">
        <f t="shared" ref="H42:H43" si="17">G42+(G42*1.5/100)</f>
        <v>586.0204</v>
      </c>
      <c r="I42" s="103">
        <f>H42+(H42*1.48/100)</f>
        <v>594.69350192000002</v>
      </c>
    </row>
    <row r="43" spans="1:9" x14ac:dyDescent="0.3">
      <c r="A43" s="98">
        <v>424</v>
      </c>
      <c r="B43" s="99"/>
      <c r="C43" s="99"/>
      <c r="D43" s="82" t="s">
        <v>110</v>
      </c>
      <c r="E43" s="100">
        <v>0</v>
      </c>
      <c r="F43" s="100">
        <v>683.52</v>
      </c>
      <c r="G43" s="100">
        <v>683.52</v>
      </c>
      <c r="H43" s="100">
        <f t="shared" si="17"/>
        <v>693.77279999999996</v>
      </c>
      <c r="I43" s="103">
        <f t="shared" ref="I43" si="18">H43+(H43*1.48/100)</f>
        <v>704.04063743999995</v>
      </c>
    </row>
    <row r="44" spans="1:9" x14ac:dyDescent="0.3">
      <c r="A44" s="189">
        <v>51</v>
      </c>
      <c r="B44" s="190"/>
      <c r="C44" s="101"/>
      <c r="D44" s="88" t="s">
        <v>90</v>
      </c>
      <c r="E44" s="102">
        <f>SUM(E45:E47)</f>
        <v>0</v>
      </c>
      <c r="F44" s="102">
        <f t="shared" ref="F44:I44" si="19">SUM(F45:F47)</f>
        <v>0</v>
      </c>
      <c r="G44" s="102">
        <f t="shared" si="19"/>
        <v>0</v>
      </c>
      <c r="H44" s="102">
        <f t="shared" si="19"/>
        <v>0</v>
      </c>
      <c r="I44" s="102">
        <f t="shared" si="19"/>
        <v>0</v>
      </c>
    </row>
    <row r="45" spans="1:9" x14ac:dyDescent="0.3">
      <c r="A45" s="98">
        <v>32</v>
      </c>
      <c r="B45" s="99"/>
      <c r="C45" s="99"/>
      <c r="D45" s="82" t="s">
        <v>109</v>
      </c>
      <c r="E45" s="100">
        <v>0</v>
      </c>
      <c r="F45" s="100">
        <v>0</v>
      </c>
      <c r="G45" s="100">
        <v>0</v>
      </c>
      <c r="H45" s="100">
        <f>G45+(G45*1.5/100)</f>
        <v>0</v>
      </c>
      <c r="I45" s="103">
        <v>0</v>
      </c>
    </row>
    <row r="46" spans="1:9" ht="26.4" x14ac:dyDescent="0.3">
      <c r="A46" s="98">
        <v>32</v>
      </c>
      <c r="B46" s="99"/>
      <c r="C46" s="99"/>
      <c r="D46" s="82" t="s">
        <v>99</v>
      </c>
      <c r="E46" s="100">
        <v>0</v>
      </c>
      <c r="F46" s="100">
        <v>0</v>
      </c>
      <c r="G46" s="100">
        <v>0</v>
      </c>
      <c r="H46" s="100">
        <f t="shared" ref="H46:H47" si="20">G46+(G46*1.5/100)</f>
        <v>0</v>
      </c>
      <c r="I46" s="103">
        <v>0</v>
      </c>
    </row>
    <row r="47" spans="1:9" x14ac:dyDescent="0.3">
      <c r="A47" s="98">
        <v>424</v>
      </c>
      <c r="B47" s="99"/>
      <c r="C47" s="99"/>
      <c r="D47" s="82" t="s">
        <v>111</v>
      </c>
      <c r="E47" s="100">
        <v>0</v>
      </c>
      <c r="F47" s="100">
        <v>0</v>
      </c>
      <c r="G47" s="100">
        <v>0</v>
      </c>
      <c r="H47" s="100">
        <f t="shared" si="20"/>
        <v>0</v>
      </c>
      <c r="I47" s="103">
        <v>0</v>
      </c>
    </row>
    <row r="48" spans="1:9" x14ac:dyDescent="0.3">
      <c r="A48" s="189">
        <v>11</v>
      </c>
      <c r="B48" s="190"/>
      <c r="C48" s="101"/>
      <c r="D48" s="105" t="s">
        <v>112</v>
      </c>
      <c r="E48" s="102">
        <f>E49+E51</f>
        <v>751.92</v>
      </c>
      <c r="F48" s="102">
        <f t="shared" ref="F48:I48" si="21">F49+F51</f>
        <v>751.92</v>
      </c>
      <c r="G48" s="102">
        <f t="shared" si="21"/>
        <v>751.92</v>
      </c>
      <c r="H48" s="102">
        <f t="shared" si="21"/>
        <v>763.19880000000001</v>
      </c>
      <c r="I48" s="102">
        <f t="shared" si="21"/>
        <v>774.47758082604003</v>
      </c>
    </row>
    <row r="49" spans="1:9" x14ac:dyDescent="0.3">
      <c r="A49" s="195" t="s">
        <v>113</v>
      </c>
      <c r="B49" s="196"/>
      <c r="C49" s="101"/>
      <c r="D49" s="88" t="s">
        <v>114</v>
      </c>
      <c r="E49" s="102">
        <f>E50</f>
        <v>0</v>
      </c>
      <c r="F49" s="102">
        <f t="shared" ref="F49:I49" si="22">F50</f>
        <v>0</v>
      </c>
      <c r="G49" s="102">
        <f t="shared" si="22"/>
        <v>0</v>
      </c>
      <c r="H49" s="102">
        <f t="shared" si="22"/>
        <v>0</v>
      </c>
      <c r="I49" s="102">
        <f t="shared" si="22"/>
        <v>0</v>
      </c>
    </row>
    <row r="50" spans="1:9" x14ac:dyDescent="0.3">
      <c r="A50" s="98">
        <v>32</v>
      </c>
      <c r="B50" s="99"/>
      <c r="C50" s="99"/>
      <c r="D50" s="82" t="s">
        <v>115</v>
      </c>
      <c r="E50" s="100">
        <v>0</v>
      </c>
      <c r="F50" s="100">
        <v>0</v>
      </c>
      <c r="G50" s="100">
        <v>0</v>
      </c>
      <c r="H50" s="100">
        <v>0</v>
      </c>
      <c r="I50" s="103">
        <v>0</v>
      </c>
    </row>
    <row r="51" spans="1:9" x14ac:dyDescent="0.3">
      <c r="A51" s="195" t="s">
        <v>113</v>
      </c>
      <c r="B51" s="196"/>
      <c r="C51" s="101"/>
      <c r="D51" s="105" t="s">
        <v>116</v>
      </c>
      <c r="E51" s="106">
        <f>E52</f>
        <v>751.92</v>
      </c>
      <c r="F51" s="106">
        <f t="shared" ref="F51:I51" si="23">F52</f>
        <v>751.92</v>
      </c>
      <c r="G51" s="106">
        <f t="shared" si="23"/>
        <v>751.92</v>
      </c>
      <c r="H51" s="106">
        <f t="shared" si="23"/>
        <v>763.19880000000001</v>
      </c>
      <c r="I51" s="106">
        <f t="shared" si="23"/>
        <v>774.47758082604003</v>
      </c>
    </row>
    <row r="52" spans="1:9" x14ac:dyDescent="0.3">
      <c r="A52" s="98">
        <v>32</v>
      </c>
      <c r="B52" s="99"/>
      <c r="C52" s="99"/>
      <c r="D52" s="82" t="s">
        <v>117</v>
      </c>
      <c r="E52" s="100">
        <v>751.92</v>
      </c>
      <c r="F52" s="100">
        <v>751.92</v>
      </c>
      <c r="G52" s="100">
        <v>751.92</v>
      </c>
      <c r="H52" s="100">
        <f>G52+(G52*1.5/100)</f>
        <v>763.19880000000001</v>
      </c>
      <c r="I52" s="103">
        <f>H52+(H52*1.47783/100)</f>
        <v>774.47758082604003</v>
      </c>
    </row>
    <row r="53" spans="1:9" ht="15.6" x14ac:dyDescent="0.3">
      <c r="A53" s="112" t="s">
        <v>126</v>
      </c>
      <c r="B53" s="101"/>
      <c r="C53" s="101"/>
      <c r="D53" s="102" t="s">
        <v>127</v>
      </c>
      <c r="E53" s="104">
        <f>E54</f>
        <v>49798.7</v>
      </c>
      <c r="F53" s="104">
        <f t="shared" ref="F53:G53" si="24">F54</f>
        <v>0</v>
      </c>
      <c r="G53" s="104">
        <f t="shared" si="24"/>
        <v>60000</v>
      </c>
      <c r="H53" s="104">
        <v>60900</v>
      </c>
      <c r="I53" s="104">
        <v>61813.5</v>
      </c>
    </row>
    <row r="54" spans="1:9" ht="26.4" x14ac:dyDescent="0.3">
      <c r="A54" s="98">
        <v>422</v>
      </c>
      <c r="B54" s="99"/>
      <c r="C54" s="99"/>
      <c r="D54" s="82" t="s">
        <v>145</v>
      </c>
      <c r="E54" s="100">
        <v>49798.7</v>
      </c>
      <c r="F54" s="100"/>
      <c r="G54" s="100">
        <v>60000</v>
      </c>
      <c r="H54" s="100">
        <f>G54*1.015</f>
        <v>60899.999999999993</v>
      </c>
      <c r="I54" s="103">
        <v>61813.5</v>
      </c>
    </row>
    <row r="55" spans="1:9" ht="15.6" x14ac:dyDescent="0.3">
      <c r="A55" s="199">
        <v>51</v>
      </c>
      <c r="B55" s="200"/>
      <c r="C55" s="107"/>
      <c r="D55" s="88" t="s">
        <v>90</v>
      </c>
      <c r="E55" s="102">
        <f>E56</f>
        <v>54</v>
      </c>
      <c r="F55" s="102">
        <f t="shared" ref="F55:I56" si="25">F56</f>
        <v>45</v>
      </c>
      <c r="G55" s="102">
        <f t="shared" si="25"/>
        <v>50</v>
      </c>
      <c r="H55" s="102">
        <f t="shared" si="25"/>
        <v>50.75</v>
      </c>
      <c r="I55" s="102">
        <f t="shared" si="25"/>
        <v>51.499998724999998</v>
      </c>
    </row>
    <row r="56" spans="1:9" ht="26.4" x14ac:dyDescent="0.3">
      <c r="A56" s="191" t="s">
        <v>118</v>
      </c>
      <c r="B56" s="192"/>
      <c r="C56" s="107"/>
      <c r="D56" s="88" t="s">
        <v>119</v>
      </c>
      <c r="E56" s="102">
        <f>E57</f>
        <v>54</v>
      </c>
      <c r="F56" s="102">
        <f t="shared" si="25"/>
        <v>45</v>
      </c>
      <c r="G56" s="102">
        <f t="shared" si="25"/>
        <v>50</v>
      </c>
      <c r="H56" s="102">
        <f t="shared" si="25"/>
        <v>50.75</v>
      </c>
      <c r="I56" s="102">
        <f t="shared" si="25"/>
        <v>51.499998724999998</v>
      </c>
    </row>
    <row r="57" spans="1:9" x14ac:dyDescent="0.3">
      <c r="A57" s="98">
        <v>38129</v>
      </c>
      <c r="B57" s="99"/>
      <c r="C57" s="99"/>
      <c r="D57" s="82" t="s">
        <v>129</v>
      </c>
      <c r="E57" s="100">
        <v>54</v>
      </c>
      <c r="F57" s="100">
        <v>45</v>
      </c>
      <c r="G57" s="100">
        <v>50</v>
      </c>
      <c r="H57" s="100">
        <f>G57+(G57*1.5/100)</f>
        <v>50.75</v>
      </c>
      <c r="I57" s="103">
        <f>H57+(H57*1.47783/100)</f>
        <v>51.499998724999998</v>
      </c>
    </row>
    <row r="58" spans="1:9" x14ac:dyDescent="0.3">
      <c r="A58" s="201">
        <v>54</v>
      </c>
      <c r="B58" s="202"/>
      <c r="C58" s="108"/>
      <c r="D58" s="109" t="s">
        <v>120</v>
      </c>
      <c r="E58" s="110"/>
      <c r="F58" s="110"/>
      <c r="G58" s="110"/>
      <c r="H58" s="110"/>
      <c r="I58" s="111"/>
    </row>
    <row r="59" spans="1:9" ht="26.4" x14ac:dyDescent="0.3">
      <c r="A59" s="189" t="s">
        <v>121</v>
      </c>
      <c r="B59" s="190"/>
      <c r="C59" s="101"/>
      <c r="D59" s="88" t="s">
        <v>122</v>
      </c>
      <c r="E59" s="102">
        <v>10150.1</v>
      </c>
      <c r="F59" s="102">
        <v>121529</v>
      </c>
      <c r="G59" s="102">
        <v>121529</v>
      </c>
      <c r="H59" s="102">
        <f t="shared" ref="H59:I59" si="26">SUM(H60:H62)</f>
        <v>93821.930999999982</v>
      </c>
      <c r="I59" s="102">
        <f t="shared" si="26"/>
        <v>95229.259964999976</v>
      </c>
    </row>
    <row r="60" spans="1:9" x14ac:dyDescent="0.3">
      <c r="A60" s="98" t="s">
        <v>146</v>
      </c>
      <c r="B60" s="99">
        <v>321</v>
      </c>
      <c r="C60" s="99"/>
      <c r="D60" s="82" t="s">
        <v>123</v>
      </c>
      <c r="E60" s="100"/>
      <c r="F60" s="100">
        <v>55352</v>
      </c>
      <c r="G60" s="100">
        <v>5352</v>
      </c>
      <c r="H60" s="100">
        <f>G60*1.015</f>
        <v>5432.28</v>
      </c>
      <c r="I60" s="103">
        <f>H60*1.015</f>
        <v>5513.7641999999996</v>
      </c>
    </row>
    <row r="61" spans="1:9" x14ac:dyDescent="0.3">
      <c r="A61" s="98" t="s">
        <v>147</v>
      </c>
      <c r="B61" s="99">
        <v>323</v>
      </c>
      <c r="C61" s="99"/>
      <c r="D61" s="82" t="s">
        <v>124</v>
      </c>
      <c r="E61" s="100"/>
      <c r="F61" s="100">
        <v>5000</v>
      </c>
      <c r="G61" s="100">
        <v>5000</v>
      </c>
      <c r="H61" s="100">
        <f t="shared" ref="H61:I62" si="27">G61*1.015</f>
        <v>5074.9999999999991</v>
      </c>
      <c r="I61" s="103">
        <f t="shared" si="27"/>
        <v>5151.1249999999982</v>
      </c>
    </row>
    <row r="62" spans="1:9" x14ac:dyDescent="0.3">
      <c r="A62" s="98" t="s">
        <v>148</v>
      </c>
      <c r="B62" s="99" t="s">
        <v>125</v>
      </c>
      <c r="C62" s="99"/>
      <c r="D62" s="100"/>
      <c r="E62" s="100"/>
      <c r="F62" s="100">
        <v>82083.399999999994</v>
      </c>
      <c r="G62" s="100">
        <v>82083.399999999994</v>
      </c>
      <c r="H62" s="100">
        <f t="shared" si="27"/>
        <v>83314.650999999983</v>
      </c>
      <c r="I62" s="103">
        <f t="shared" si="27"/>
        <v>84564.370764999971</v>
      </c>
    </row>
    <row r="63" spans="1:9" x14ac:dyDescent="0.3">
      <c r="A63" s="112">
        <v>42035</v>
      </c>
      <c r="B63" s="107"/>
      <c r="C63" s="107"/>
      <c r="D63" s="102" t="s">
        <v>97</v>
      </c>
      <c r="E63" s="102"/>
      <c r="F63" s="102">
        <v>29093.599999999999</v>
      </c>
      <c r="G63" s="102">
        <v>29093.599999999999</v>
      </c>
      <c r="H63" s="102">
        <v>29530</v>
      </c>
      <c r="I63" s="124">
        <v>29972.95</v>
      </c>
    </row>
    <row r="64" spans="1:9" x14ac:dyDescent="0.3">
      <c r="A64" s="98">
        <v>32999</v>
      </c>
      <c r="B64" s="99"/>
      <c r="C64" s="99"/>
      <c r="D64" s="100" t="s">
        <v>149</v>
      </c>
      <c r="E64" s="100"/>
      <c r="F64" s="100">
        <v>29093.599999999999</v>
      </c>
      <c r="G64" s="100">
        <v>29093.599999999999</v>
      </c>
      <c r="H64" s="100">
        <v>29530</v>
      </c>
      <c r="I64" s="123">
        <v>29972.95</v>
      </c>
    </row>
    <row r="65" spans="1:9" ht="15.6" x14ac:dyDescent="0.3">
      <c r="A65" s="112" t="s">
        <v>126</v>
      </c>
      <c r="B65" s="101"/>
      <c r="C65" s="101"/>
      <c r="D65" s="102" t="s">
        <v>127</v>
      </c>
      <c r="E65" s="104">
        <f>E66</f>
        <v>49798.7</v>
      </c>
      <c r="F65" s="104">
        <f t="shared" ref="F65:G65" si="28">F66</f>
        <v>0</v>
      </c>
      <c r="G65" s="104">
        <f t="shared" si="28"/>
        <v>60000</v>
      </c>
      <c r="H65" s="104">
        <v>60900</v>
      </c>
      <c r="I65" s="104">
        <v>61813.5</v>
      </c>
    </row>
    <row r="66" spans="1:9" ht="26.4" x14ac:dyDescent="0.3">
      <c r="A66" s="98">
        <v>422</v>
      </c>
      <c r="B66" s="99"/>
      <c r="C66" s="99"/>
      <c r="D66" s="82" t="s">
        <v>145</v>
      </c>
      <c r="E66" s="100">
        <v>49798.7</v>
      </c>
      <c r="F66" s="100"/>
      <c r="G66" s="100">
        <v>60000</v>
      </c>
      <c r="H66" s="100">
        <f>G66*1.015</f>
        <v>60899.999999999993</v>
      </c>
      <c r="I66" s="103">
        <v>61813.5</v>
      </c>
    </row>
    <row r="67" spans="1:9" x14ac:dyDescent="0.3">
      <c r="A67" s="197"/>
      <c r="B67" s="198"/>
      <c r="C67" s="99"/>
      <c r="D67" s="100"/>
      <c r="E67" s="100"/>
      <c r="F67" s="100"/>
      <c r="G67" s="100"/>
      <c r="H67" s="100"/>
      <c r="I67" s="103"/>
    </row>
  </sheetData>
  <mergeCells count="23">
    <mergeCell ref="A8:C8"/>
    <mergeCell ref="A1:I1"/>
    <mergeCell ref="A3:I3"/>
    <mergeCell ref="A5:C5"/>
    <mergeCell ref="B6:C6"/>
    <mergeCell ref="A7:C7"/>
    <mergeCell ref="A51:B51"/>
    <mergeCell ref="A9:C9"/>
    <mergeCell ref="A18:C18"/>
    <mergeCell ref="A23:B23"/>
    <mergeCell ref="A29:B29"/>
    <mergeCell ref="A30:B30"/>
    <mergeCell ref="A34:B34"/>
    <mergeCell ref="A36:B36"/>
    <mergeCell ref="A40:B40"/>
    <mergeCell ref="A44:B44"/>
    <mergeCell ref="A48:B48"/>
    <mergeCell ref="A49:B49"/>
    <mergeCell ref="A55:B55"/>
    <mergeCell ref="A56:B56"/>
    <mergeCell ref="A58:B58"/>
    <mergeCell ref="A59:B59"/>
    <mergeCell ref="A67:B67"/>
  </mergeCells>
  <pageMargins left="0.7" right="0.7" top="0.75" bottom="0.7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 Perinić</cp:lastModifiedBy>
  <cp:lastPrinted>2025-10-23T07:29:05Z</cp:lastPrinted>
  <dcterms:created xsi:type="dcterms:W3CDTF">2022-08-12T12:51:27Z</dcterms:created>
  <dcterms:modified xsi:type="dcterms:W3CDTF">2025-12-29T09:13:13Z</dcterms:modified>
</cp:coreProperties>
</file>